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035" windowHeight="12525" activeTab="0"/>
  </bookViews>
  <sheets>
    <sheet name="Помещение 1" sheetId="1" r:id="rId1"/>
    <sheet name="формулы геометрических фигур" sheetId="2" r:id="rId2"/>
  </sheets>
  <definedNames/>
  <calcPr fullCalcOnLoad="1" refMode="R1C1"/>
</workbook>
</file>

<file path=xl/sharedStrings.xml><?xml version="1.0" encoding="utf-8"?>
<sst xmlns="http://schemas.openxmlformats.org/spreadsheetml/2006/main" count="232" uniqueCount="134">
  <si>
    <t>ОКНА</t>
  </si>
  <si>
    <t>Стена 1</t>
  </si>
  <si>
    <t>Стена 2</t>
  </si>
  <si>
    <t>Стена 3</t>
  </si>
  <si>
    <t>Стена 4</t>
  </si>
  <si>
    <t>Окна</t>
  </si>
  <si>
    <t>Двери</t>
  </si>
  <si>
    <t>Тип</t>
  </si>
  <si>
    <t>L (мм)=</t>
  </si>
  <si>
    <t>Тип отделки</t>
  </si>
  <si>
    <t>Тип отделки -</t>
  </si>
  <si>
    <t>ОТДЕЛКА</t>
  </si>
  <si>
    <t>Высота от пола (мм)</t>
  </si>
  <si>
    <t>Ширина (мм)</t>
  </si>
  <si>
    <t>Высота (мм)</t>
  </si>
  <si>
    <t>Высота (мм)=</t>
  </si>
  <si>
    <t>ДВЕРИ</t>
  </si>
  <si>
    <t>КОЛОННЫ</t>
  </si>
  <si>
    <t>Тип колонн</t>
  </si>
  <si>
    <t>Длина (мм)</t>
  </si>
  <si>
    <t>L проёмов</t>
  </si>
  <si>
    <t>Общая площадь отделки (м2)</t>
  </si>
  <si>
    <t>Высота проёма от пола</t>
  </si>
  <si>
    <t>Площадь нижней отделки</t>
  </si>
  <si>
    <t>Площадь верхней отделки</t>
  </si>
  <si>
    <t>Кол-во (шт)</t>
  </si>
  <si>
    <t>Тип Двери</t>
  </si>
  <si>
    <t>Тип Окна</t>
  </si>
  <si>
    <t>Всего</t>
  </si>
  <si>
    <t>Общая площадь нижней отделки (м2)</t>
  </si>
  <si>
    <t>Общая площадь верхней отделки (м2)</t>
  </si>
  <si>
    <t>2. Для каждой из стен установите её высоту, длинну и тип отделки (из таблицы типов отделок).</t>
  </si>
  <si>
    <t>Примечание:</t>
  </si>
  <si>
    <t>Краткая справка по рассчёту:</t>
  </si>
  <si>
    <t>2. Не менять высоту отделки. Она меняется автоматич. в зависимости от типа отделки в табл.</t>
  </si>
  <si>
    <t>3. Формулы расписаны без сокращений для удобства проверки программы.</t>
  </si>
  <si>
    <t xml:space="preserve">Высота отделки (мм)- </t>
  </si>
  <si>
    <t>1. Изначально все типы окон-дверей установлены - 1. Расчёт зависит от кол-ва эл-тов.</t>
  </si>
  <si>
    <t>Высота отделки</t>
  </si>
  <si>
    <t xml:space="preserve">Высота отделки (мм) - </t>
  </si>
  <si>
    <t>4. В таблицу общих площадей сведены площади всех 4-х стен плюс площадь колонн.</t>
  </si>
  <si>
    <t>1. Введите все возможные типы окон, дверей, колонн и высот отделок.</t>
  </si>
  <si>
    <t>3. Укажите типы и количество окон, дверей на каждой из стен.</t>
  </si>
  <si>
    <t>4. Укажите типы и кол-во колонн в помещении (если таковые имеются).</t>
  </si>
  <si>
    <t>Формулы подсчета объемов и площадей</t>
  </si>
  <si>
    <t>Прямоугольный треугольник</t>
  </si>
  <si>
    <t xml:space="preserve">                        Окружность</t>
  </si>
  <si>
    <t xml:space="preserve">       а</t>
  </si>
  <si>
    <t xml:space="preserve">        с</t>
  </si>
  <si>
    <t>длина окружности =πD=2πк</t>
  </si>
  <si>
    <t>S=(ав)/2</t>
  </si>
  <si>
    <t>D</t>
  </si>
  <si>
    <t>r</t>
  </si>
  <si>
    <t xml:space="preserve">    в</t>
  </si>
  <si>
    <t>длина окружности =</t>
  </si>
  <si>
    <t>а</t>
  </si>
  <si>
    <t>в</t>
  </si>
  <si>
    <t>с</t>
  </si>
  <si>
    <t>площадь круга=</t>
  </si>
  <si>
    <t xml:space="preserve">    L</t>
  </si>
  <si>
    <t>Параллелепипед</t>
  </si>
  <si>
    <t>c</t>
  </si>
  <si>
    <t xml:space="preserve">    h</t>
  </si>
  <si>
    <t>S</t>
  </si>
  <si>
    <t xml:space="preserve">            a</t>
  </si>
  <si>
    <t>a</t>
  </si>
  <si>
    <t>d</t>
  </si>
  <si>
    <t>l</t>
  </si>
  <si>
    <t>h</t>
  </si>
  <si>
    <t>Квадрат</t>
  </si>
  <si>
    <r>
      <t>S=a</t>
    </r>
    <r>
      <rPr>
        <b/>
        <vertAlign val="superscript"/>
        <sz val="12"/>
        <rFont val="Times New Roman"/>
        <family val="1"/>
      </rPr>
      <t>2</t>
    </r>
  </si>
  <si>
    <t xml:space="preserve">  а   d</t>
  </si>
  <si>
    <t>d=a√2</t>
  </si>
  <si>
    <t>a=√S</t>
  </si>
  <si>
    <t>S=ah</t>
  </si>
  <si>
    <t>a=S/h</t>
  </si>
  <si>
    <t>h=S/d</t>
  </si>
  <si>
    <t xml:space="preserve">                а</t>
  </si>
  <si>
    <t>Прямоугольник</t>
  </si>
  <si>
    <t xml:space="preserve">             в</t>
  </si>
  <si>
    <t>Трапеция</t>
  </si>
  <si>
    <t xml:space="preserve">           d</t>
  </si>
  <si>
    <t xml:space="preserve">             h</t>
  </si>
  <si>
    <t xml:space="preserve">     h</t>
  </si>
  <si>
    <t>m=(a+в)/2</t>
  </si>
  <si>
    <t>S=((a+в)/2)/h</t>
  </si>
  <si>
    <t>a=(2S/h)-в</t>
  </si>
  <si>
    <t xml:space="preserve">             a</t>
  </si>
  <si>
    <t>в=(2S/h)-a</t>
  </si>
  <si>
    <t>Площадь кольца</t>
  </si>
  <si>
    <t>m</t>
  </si>
  <si>
    <t>R</t>
  </si>
  <si>
    <t>Объем и площадь шара</t>
  </si>
  <si>
    <t>Куб</t>
  </si>
  <si>
    <r>
      <t>V=1/6πd</t>
    </r>
    <r>
      <rPr>
        <b/>
        <vertAlign val="superscript"/>
        <sz val="12"/>
        <rFont val="Times New Roman"/>
        <family val="1"/>
      </rPr>
      <t>3</t>
    </r>
  </si>
  <si>
    <r>
      <t>V=4/3πr</t>
    </r>
    <r>
      <rPr>
        <b/>
        <vertAlign val="superscript"/>
        <sz val="12"/>
        <rFont val="Times New Roman"/>
        <family val="1"/>
      </rPr>
      <t>3</t>
    </r>
  </si>
  <si>
    <r>
      <t>S=4πr</t>
    </r>
    <r>
      <rPr>
        <b/>
        <vertAlign val="superscript"/>
        <sz val="12"/>
        <rFont val="Times New Roman"/>
        <family val="1"/>
      </rPr>
      <t>2</t>
    </r>
  </si>
  <si>
    <t xml:space="preserve">      а</t>
  </si>
  <si>
    <t xml:space="preserve">       V</t>
  </si>
  <si>
    <t>V через r</t>
  </si>
  <si>
    <t>V через d</t>
  </si>
  <si>
    <r>
      <t>V=a</t>
    </r>
    <r>
      <rPr>
        <b/>
        <vertAlign val="superscript"/>
        <sz val="12"/>
        <rFont val="Times New Roman"/>
        <family val="1"/>
      </rPr>
      <t>3</t>
    </r>
  </si>
  <si>
    <t>d=a√3</t>
  </si>
  <si>
    <t>Пирамида</t>
  </si>
  <si>
    <t>Конус</t>
  </si>
  <si>
    <t>Н</t>
  </si>
  <si>
    <t>H</t>
  </si>
  <si>
    <t>L</t>
  </si>
  <si>
    <t xml:space="preserve">            L</t>
  </si>
  <si>
    <t>V=1/3BH</t>
  </si>
  <si>
    <t xml:space="preserve">     B=ac</t>
  </si>
  <si>
    <t xml:space="preserve">     H</t>
  </si>
  <si>
    <t xml:space="preserve">  r</t>
  </si>
  <si>
    <t>V</t>
  </si>
  <si>
    <t>B</t>
  </si>
  <si>
    <t xml:space="preserve">       h</t>
  </si>
  <si>
    <t>S=πR(R+L)</t>
  </si>
  <si>
    <t>усеченная пирамида</t>
  </si>
  <si>
    <t xml:space="preserve">усеченный конус </t>
  </si>
  <si>
    <t xml:space="preserve">   H</t>
  </si>
  <si>
    <t xml:space="preserve">            h</t>
  </si>
  <si>
    <t>V=1/3h(B+в+√Вв)</t>
  </si>
  <si>
    <t xml:space="preserve">         c</t>
  </si>
  <si>
    <t xml:space="preserve">           a</t>
  </si>
  <si>
    <r>
      <t>а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+в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=с</t>
    </r>
    <r>
      <rPr>
        <b/>
        <vertAlign val="superscript"/>
        <sz val="12"/>
        <rFont val="Times New Roman"/>
        <family val="1"/>
      </rPr>
      <t>2</t>
    </r>
  </si>
  <si>
    <r>
      <t>с=√ а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+в</t>
    </r>
    <r>
      <rPr>
        <b/>
        <vertAlign val="superscript"/>
        <sz val="12"/>
        <rFont val="Times New Roman"/>
        <family val="1"/>
      </rPr>
      <t>2</t>
    </r>
  </si>
  <si>
    <r>
      <t>S=πD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/4=πr</t>
    </r>
    <r>
      <rPr>
        <b/>
        <vertAlign val="superscript"/>
        <sz val="12"/>
        <rFont val="Times New Roman"/>
        <family val="1"/>
      </rPr>
      <t>2</t>
    </r>
  </si>
  <si>
    <r>
      <t>а=√ с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- в</t>
    </r>
    <r>
      <rPr>
        <b/>
        <vertAlign val="superscript"/>
        <sz val="12"/>
        <rFont val="Times New Roman"/>
        <family val="1"/>
      </rPr>
      <t>2</t>
    </r>
  </si>
  <si>
    <r>
      <t>в=√ с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- а</t>
    </r>
    <r>
      <rPr>
        <b/>
        <vertAlign val="superscript"/>
        <sz val="12"/>
        <rFont val="Times New Roman"/>
        <family val="1"/>
      </rPr>
      <t>2</t>
    </r>
  </si>
  <si>
    <r>
      <t>d=√h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+(a+L)</t>
    </r>
    <r>
      <rPr>
        <b/>
        <vertAlign val="superscript"/>
        <sz val="12"/>
        <rFont val="Times New Roman"/>
        <family val="1"/>
      </rPr>
      <t>2</t>
    </r>
  </si>
  <si>
    <r>
      <t>d=√a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+h</t>
    </r>
    <r>
      <rPr>
        <b/>
        <vertAlign val="superscript"/>
        <sz val="12"/>
        <rFont val="Times New Roman"/>
        <family val="1"/>
      </rPr>
      <t>2</t>
    </r>
  </si>
  <si>
    <r>
      <t>S=π/(R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-r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</si>
  <si>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V=1/3πR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H</t>
    </r>
  </si>
  <si>
    <r>
      <t>V=(π/3)h(R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+r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+ R r)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</si>
</sst>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double"/>
    </border>
    <border>
      <left style="double"/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double"/>
      <bottom style="hair"/>
    </border>
    <border>
      <left style="medium"/>
      <right style="double"/>
      <top style="double"/>
      <bottom style="hair"/>
    </border>
    <border>
      <left style="double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double"/>
      <top style="hair"/>
      <bottom style="hair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double"/>
      <right style="medium"/>
      <top style="hair"/>
      <bottom style="hair"/>
    </border>
    <border>
      <left style="hair"/>
      <right style="double"/>
      <top style="double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double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medium"/>
    </border>
    <border>
      <left style="double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double"/>
    </border>
    <border>
      <left style="medium"/>
      <right style="double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35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0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37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8" xfId="0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37" borderId="75" xfId="0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0" fillId="37" borderId="79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58" xfId="0" applyFill="1" applyBorder="1" applyAlignment="1">
      <alignment horizontal="center" wrapText="1"/>
    </xf>
    <xf numFmtId="0" fontId="0" fillId="0" borderId="63" xfId="0" applyFill="1" applyBorder="1" applyAlignment="1">
      <alignment horizontal="center" wrapText="1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2" fillId="38" borderId="0" xfId="0" applyFont="1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0" fontId="0" fillId="0" borderId="84" xfId="0" applyFill="1" applyBorder="1" applyAlignment="1">
      <alignment/>
    </xf>
    <xf numFmtId="0" fontId="2" fillId="0" borderId="85" xfId="0" applyFont="1" applyFill="1" applyBorder="1" applyAlignment="1">
      <alignment/>
    </xf>
    <xf numFmtId="0" fontId="0" fillId="0" borderId="85" xfId="0" applyFill="1" applyBorder="1" applyAlignment="1">
      <alignment/>
    </xf>
    <xf numFmtId="0" fontId="0" fillId="0" borderId="86" xfId="0" applyFill="1" applyBorder="1" applyAlignment="1">
      <alignment/>
    </xf>
    <xf numFmtId="0" fontId="0" fillId="0" borderId="87" xfId="0" applyFill="1" applyBorder="1" applyAlignment="1">
      <alignment/>
    </xf>
    <xf numFmtId="0" fontId="0" fillId="0" borderId="88" xfId="0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8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89" xfId="0" applyFill="1" applyBorder="1" applyAlignment="1">
      <alignment/>
    </xf>
    <xf numFmtId="0" fontId="0" fillId="0" borderId="87" xfId="0" applyFont="1" applyFill="1" applyBorder="1" applyAlignment="1">
      <alignment/>
    </xf>
    <xf numFmtId="0" fontId="2" fillId="0" borderId="90" xfId="0" applyFont="1" applyFill="1" applyBorder="1" applyAlignment="1">
      <alignment horizontal="center"/>
    </xf>
    <xf numFmtId="0" fontId="0" fillId="0" borderId="91" xfId="0" applyFill="1" applyBorder="1" applyAlignment="1">
      <alignment/>
    </xf>
    <xf numFmtId="0" fontId="0" fillId="0" borderId="92" xfId="0" applyFill="1" applyBorder="1" applyAlignment="1">
      <alignment/>
    </xf>
    <xf numFmtId="0" fontId="0" fillId="0" borderId="93" xfId="0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87" xfId="0" applyFont="1" applyFill="1" applyBorder="1" applyAlignment="1">
      <alignment/>
    </xf>
    <xf numFmtId="0" fontId="2" fillId="0" borderId="85" xfId="0" applyFont="1" applyFill="1" applyBorder="1" applyAlignment="1">
      <alignment horizontal="center"/>
    </xf>
    <xf numFmtId="0" fontId="2" fillId="0" borderId="88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0" fillId="0" borderId="92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0" fillId="0" borderId="94" xfId="0" applyFill="1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2" fillId="0" borderId="89" xfId="0" applyFont="1" applyBorder="1" applyAlignment="1">
      <alignment/>
    </xf>
    <xf numFmtId="0" fontId="0" fillId="0" borderId="89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0" fillId="0" borderId="93" xfId="0" applyBorder="1" applyAlignment="1">
      <alignment/>
    </xf>
    <xf numFmtId="0" fontId="0" fillId="0" borderId="91" xfId="0" applyBorder="1" applyAlignment="1">
      <alignment/>
    </xf>
    <xf numFmtId="0" fontId="0" fillId="0" borderId="19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2" fillId="0" borderId="0" xfId="0" applyFont="1" applyBorder="1" applyAlignment="1">
      <alignment/>
    </xf>
    <xf numFmtId="0" fontId="0" fillId="0" borderId="92" xfId="0" applyBorder="1" applyAlignment="1">
      <alignment/>
    </xf>
    <xf numFmtId="0" fontId="2" fillId="0" borderId="8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86" xfId="0" applyFont="1" applyBorder="1" applyAlignment="1">
      <alignment/>
    </xf>
    <xf numFmtId="0" fontId="0" fillId="0" borderId="95" xfId="0" applyBorder="1" applyAlignment="1">
      <alignment/>
    </xf>
    <xf numFmtId="0" fontId="2" fillId="0" borderId="95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88" xfId="0" applyFont="1" applyBorder="1" applyAlignment="1">
      <alignment/>
    </xf>
    <xf numFmtId="0" fontId="0" fillId="0" borderId="92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0" xfId="0" applyFill="1" applyBorder="1" applyAlignment="1">
      <alignment/>
    </xf>
    <xf numFmtId="0" fontId="0" fillId="0" borderId="96" xfId="0" applyFill="1" applyBorder="1" applyAlignment="1">
      <alignment/>
    </xf>
    <xf numFmtId="0" fontId="0" fillId="0" borderId="95" xfId="0" applyFill="1" applyBorder="1" applyAlignment="1">
      <alignment/>
    </xf>
    <xf numFmtId="0" fontId="0" fillId="38" borderId="0" xfId="0" applyFill="1" applyBorder="1" applyAlignment="1">
      <alignment/>
    </xf>
    <xf numFmtId="0" fontId="2" fillId="39" borderId="25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4</xdr:row>
      <xdr:rowOff>19050</xdr:rowOff>
    </xdr:from>
    <xdr:to>
      <xdr:col>2</xdr:col>
      <xdr:colOff>266700</xdr:colOff>
      <xdr:row>11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14350" y="676275"/>
          <a:ext cx="1123950" cy="14859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457200</xdr:colOff>
      <xdr:row>4</xdr:row>
      <xdr:rowOff>95250</xdr:rowOff>
    </xdr:from>
    <xdr:to>
      <xdr:col>6</xdr:col>
      <xdr:colOff>590550</xdr:colOff>
      <xdr:row>8</xdr:row>
      <xdr:rowOff>28575</xdr:rowOff>
    </xdr:to>
    <xdr:sp>
      <xdr:nvSpPr>
        <xdr:cNvPr id="2" name="Oval 2"/>
        <xdr:cNvSpPr>
          <a:spLocks/>
        </xdr:cNvSpPr>
      </xdr:nvSpPr>
      <xdr:spPr>
        <a:xfrm>
          <a:off x="4362450" y="752475"/>
          <a:ext cx="819150" cy="733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D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r</a:t>
          </a:r>
        </a:p>
      </xdr:txBody>
    </xdr:sp>
    <xdr:clientData/>
  </xdr:twoCellAnchor>
  <xdr:twoCellAnchor>
    <xdr:from>
      <xdr:col>5</xdr:col>
      <xdr:colOff>476250</xdr:colOff>
      <xdr:row>6</xdr:row>
      <xdr:rowOff>123825</xdr:rowOff>
    </xdr:from>
    <xdr:to>
      <xdr:col>6</xdr:col>
      <xdr:colOff>590550</xdr:colOff>
      <xdr:row>6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381500" y="11049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190500</xdr:colOff>
      <xdr:row>6</xdr:row>
      <xdr:rowOff>133350</xdr:rowOff>
    </xdr:from>
    <xdr:to>
      <xdr:col>6</xdr:col>
      <xdr:colOff>342900</xdr:colOff>
      <xdr:row>7</xdr:row>
      <xdr:rowOff>228600</xdr:rowOff>
    </xdr:to>
    <xdr:sp>
      <xdr:nvSpPr>
        <xdr:cNvPr id="4" name="Line 4"/>
        <xdr:cNvSpPr>
          <a:spLocks/>
        </xdr:cNvSpPr>
      </xdr:nvSpPr>
      <xdr:spPr>
        <a:xfrm>
          <a:off x="4781550" y="1114425"/>
          <a:ext cx="1524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23</xdr:row>
      <xdr:rowOff>114300</xdr:rowOff>
    </xdr:from>
    <xdr:to>
      <xdr:col>1</xdr:col>
      <xdr:colOff>57150</xdr:colOff>
      <xdr:row>25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219075" y="4324350"/>
          <a:ext cx="5238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d</a:t>
          </a:r>
        </a:p>
      </xdr:txBody>
    </xdr:sp>
    <xdr:clientData/>
  </xdr:twoCellAnchor>
  <xdr:twoCellAnchor>
    <xdr:from>
      <xdr:col>0</xdr:col>
      <xdr:colOff>171450</xdr:colOff>
      <xdr:row>31</xdr:row>
      <xdr:rowOff>47625</xdr:rowOff>
    </xdr:from>
    <xdr:to>
      <xdr:col>1</xdr:col>
      <xdr:colOff>533400</xdr:colOff>
      <xdr:row>34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171450" y="5886450"/>
          <a:ext cx="10477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d</a:t>
          </a:r>
        </a:p>
      </xdr:txBody>
    </xdr:sp>
    <xdr:clientData/>
  </xdr:twoCellAnchor>
  <xdr:twoCellAnchor>
    <xdr:from>
      <xdr:col>0</xdr:col>
      <xdr:colOff>219075</xdr:colOff>
      <xdr:row>23</xdr:row>
      <xdr:rowOff>114300</xdr:rowOff>
    </xdr:from>
    <xdr:to>
      <xdr:col>1</xdr:col>
      <xdr:colOff>47625</xdr:colOff>
      <xdr:row>25</xdr:row>
      <xdr:rowOff>76200</xdr:rowOff>
    </xdr:to>
    <xdr:sp>
      <xdr:nvSpPr>
        <xdr:cNvPr id="7" name="Line 7"/>
        <xdr:cNvSpPr>
          <a:spLocks/>
        </xdr:cNvSpPr>
      </xdr:nvSpPr>
      <xdr:spPr>
        <a:xfrm flipV="1">
          <a:off x="219075" y="4324350"/>
          <a:ext cx="514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57150</xdr:rowOff>
    </xdr:from>
    <xdr:to>
      <xdr:col>1</xdr:col>
      <xdr:colOff>533400</xdr:colOff>
      <xdr:row>34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171450" y="5895975"/>
          <a:ext cx="10477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</xdr:colOff>
      <xdr:row>16</xdr:row>
      <xdr:rowOff>47625</xdr:rowOff>
    </xdr:from>
    <xdr:to>
      <xdr:col>8</xdr:col>
      <xdr:colOff>247650</xdr:colOff>
      <xdr:row>19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619625" y="3057525"/>
          <a:ext cx="1685925" cy="4667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d</a:t>
          </a:r>
        </a:p>
      </xdr:txBody>
    </xdr:sp>
    <xdr:clientData/>
  </xdr:twoCellAnchor>
  <xdr:twoCellAnchor>
    <xdr:from>
      <xdr:col>6</xdr:col>
      <xdr:colOff>28575</xdr:colOff>
      <xdr:row>16</xdr:row>
      <xdr:rowOff>47625</xdr:rowOff>
    </xdr:from>
    <xdr:to>
      <xdr:col>8</xdr:col>
      <xdr:colOff>247650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4619625" y="3057525"/>
          <a:ext cx="16859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304800</xdr:colOff>
      <xdr:row>16</xdr:row>
      <xdr:rowOff>47625</xdr:rowOff>
    </xdr:from>
    <xdr:to>
      <xdr:col>6</xdr:col>
      <xdr:colOff>447675</xdr:colOff>
      <xdr:row>16</xdr:row>
      <xdr:rowOff>47625</xdr:rowOff>
    </xdr:to>
    <xdr:sp>
      <xdr:nvSpPr>
        <xdr:cNvPr id="11" name="Line 11"/>
        <xdr:cNvSpPr>
          <a:spLocks/>
        </xdr:cNvSpPr>
      </xdr:nvSpPr>
      <xdr:spPr>
        <a:xfrm flipH="1">
          <a:off x="4210050" y="3057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285750</xdr:colOff>
      <xdr:row>19</xdr:row>
      <xdr:rowOff>0</xdr:rowOff>
    </xdr:from>
    <xdr:to>
      <xdr:col>6</xdr:col>
      <xdr:colOff>47625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191000" y="3524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390525</xdr:colOff>
      <xdr:row>15</xdr:row>
      <xdr:rowOff>104775</xdr:rowOff>
    </xdr:from>
    <xdr:to>
      <xdr:col>5</xdr:col>
      <xdr:colOff>390525</xdr:colOff>
      <xdr:row>19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4295775" y="29432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9525</xdr:rowOff>
    </xdr:from>
    <xdr:to>
      <xdr:col>6</xdr:col>
      <xdr:colOff>47625</xdr:colOff>
      <xdr:row>18</xdr:row>
      <xdr:rowOff>161925</xdr:rowOff>
    </xdr:to>
    <xdr:sp>
      <xdr:nvSpPr>
        <xdr:cNvPr id="14" name="Line 14"/>
        <xdr:cNvSpPr>
          <a:spLocks/>
        </xdr:cNvSpPr>
      </xdr:nvSpPr>
      <xdr:spPr>
        <a:xfrm flipV="1">
          <a:off x="4638675" y="28479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342900</xdr:colOff>
      <xdr:row>16</xdr:row>
      <xdr:rowOff>9525</xdr:rowOff>
    </xdr:from>
    <xdr:to>
      <xdr:col>5</xdr:col>
      <xdr:colOff>419100</xdr:colOff>
      <xdr:row>16</xdr:row>
      <xdr:rowOff>85725</xdr:rowOff>
    </xdr:to>
    <xdr:sp>
      <xdr:nvSpPr>
        <xdr:cNvPr id="15" name="Line 15"/>
        <xdr:cNvSpPr>
          <a:spLocks/>
        </xdr:cNvSpPr>
      </xdr:nvSpPr>
      <xdr:spPr>
        <a:xfrm flipV="1">
          <a:off x="4248150" y="3019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342900</xdr:colOff>
      <xdr:row>18</xdr:row>
      <xdr:rowOff>142875</xdr:rowOff>
    </xdr:from>
    <xdr:to>
      <xdr:col>5</xdr:col>
      <xdr:colOff>419100</xdr:colOff>
      <xdr:row>19</xdr:row>
      <xdr:rowOff>38100</xdr:rowOff>
    </xdr:to>
    <xdr:sp>
      <xdr:nvSpPr>
        <xdr:cNvPr id="16" name="Line 16"/>
        <xdr:cNvSpPr>
          <a:spLocks/>
        </xdr:cNvSpPr>
      </xdr:nvSpPr>
      <xdr:spPr>
        <a:xfrm flipV="1">
          <a:off x="4248150" y="3495675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428625</xdr:colOff>
      <xdr:row>15</xdr:row>
      <xdr:rowOff>19050</xdr:rowOff>
    </xdr:from>
    <xdr:to>
      <xdr:col>6</xdr:col>
      <xdr:colOff>428625</xdr:colOff>
      <xdr:row>16</xdr:row>
      <xdr:rowOff>47625</xdr:rowOff>
    </xdr:to>
    <xdr:sp>
      <xdr:nvSpPr>
        <xdr:cNvPr id="17" name="Line 17"/>
        <xdr:cNvSpPr>
          <a:spLocks/>
        </xdr:cNvSpPr>
      </xdr:nvSpPr>
      <xdr:spPr>
        <a:xfrm flipV="1">
          <a:off x="5019675" y="28575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647700</xdr:colOff>
      <xdr:row>15</xdr:row>
      <xdr:rowOff>142875</xdr:rowOff>
    </xdr:from>
    <xdr:to>
      <xdr:col>6</xdr:col>
      <xdr:colOff>523875</xdr:colOff>
      <xdr:row>15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4552950" y="29813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66675</xdr:rowOff>
    </xdr:from>
    <xdr:to>
      <xdr:col>6</xdr:col>
      <xdr:colOff>47625</xdr:colOff>
      <xdr:row>15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6386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114300</xdr:rowOff>
    </xdr:from>
    <xdr:to>
      <xdr:col>6</xdr:col>
      <xdr:colOff>76200</xdr:colOff>
      <xdr:row>16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4591050" y="2952750"/>
          <a:ext cx="76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400050</xdr:colOff>
      <xdr:row>15</xdr:row>
      <xdr:rowOff>123825</xdr:rowOff>
    </xdr:from>
    <xdr:to>
      <xdr:col>6</xdr:col>
      <xdr:colOff>457200</xdr:colOff>
      <xdr:row>16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4991100" y="2962275"/>
          <a:ext cx="66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114300</xdr:colOff>
      <xdr:row>32</xdr:row>
      <xdr:rowOff>114300</xdr:rowOff>
    </xdr:from>
    <xdr:to>
      <xdr:col>7</xdr:col>
      <xdr:colOff>666750</xdr:colOff>
      <xdr:row>32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4705350" y="61150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31</xdr:row>
      <xdr:rowOff>0</xdr:rowOff>
    </xdr:from>
    <xdr:to>
      <xdr:col>6</xdr:col>
      <xdr:colOff>314325</xdr:colOff>
      <xdr:row>31</xdr:row>
      <xdr:rowOff>9525</xdr:rowOff>
    </xdr:to>
    <xdr:sp>
      <xdr:nvSpPr>
        <xdr:cNvPr id="23" name="Line 24"/>
        <xdr:cNvSpPr>
          <a:spLocks/>
        </xdr:cNvSpPr>
      </xdr:nvSpPr>
      <xdr:spPr>
        <a:xfrm flipH="1">
          <a:off x="4105275" y="5838825"/>
          <a:ext cx="800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161925</xdr:colOff>
      <xdr:row>34</xdr:row>
      <xdr:rowOff>57150</xdr:rowOff>
    </xdr:from>
    <xdr:to>
      <xdr:col>5</xdr:col>
      <xdr:colOff>590550</xdr:colOff>
      <xdr:row>34</xdr:row>
      <xdr:rowOff>57150</xdr:rowOff>
    </xdr:to>
    <xdr:sp>
      <xdr:nvSpPr>
        <xdr:cNvPr id="24" name="Line 25"/>
        <xdr:cNvSpPr>
          <a:spLocks/>
        </xdr:cNvSpPr>
      </xdr:nvSpPr>
      <xdr:spPr>
        <a:xfrm flipH="1">
          <a:off x="4067175" y="64865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400050</xdr:colOff>
      <xdr:row>30</xdr:row>
      <xdr:rowOff>66675</xdr:rowOff>
    </xdr:from>
    <xdr:to>
      <xdr:col>5</xdr:col>
      <xdr:colOff>400050</xdr:colOff>
      <xdr:row>34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4305300" y="57435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342900</xdr:colOff>
      <xdr:row>34</xdr:row>
      <xdr:rowOff>9525</xdr:rowOff>
    </xdr:from>
    <xdr:to>
      <xdr:col>5</xdr:col>
      <xdr:colOff>476250</xdr:colOff>
      <xdr:row>34</xdr:row>
      <xdr:rowOff>85725</xdr:rowOff>
    </xdr:to>
    <xdr:sp>
      <xdr:nvSpPr>
        <xdr:cNvPr id="26" name="Line 27"/>
        <xdr:cNvSpPr>
          <a:spLocks/>
        </xdr:cNvSpPr>
      </xdr:nvSpPr>
      <xdr:spPr>
        <a:xfrm flipV="1">
          <a:off x="4248150" y="6438900"/>
          <a:ext cx="1333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333375</xdr:colOff>
      <xdr:row>30</xdr:row>
      <xdr:rowOff>123825</xdr:rowOff>
    </xdr:from>
    <xdr:to>
      <xdr:col>5</xdr:col>
      <xdr:colOff>457200</xdr:colOff>
      <xdr:row>31</xdr:row>
      <xdr:rowOff>47625</xdr:rowOff>
    </xdr:to>
    <xdr:sp>
      <xdr:nvSpPr>
        <xdr:cNvPr id="27" name="Line 28"/>
        <xdr:cNvSpPr>
          <a:spLocks/>
        </xdr:cNvSpPr>
      </xdr:nvSpPr>
      <xdr:spPr>
        <a:xfrm flipV="1">
          <a:off x="4238625" y="5800725"/>
          <a:ext cx="1333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590550</xdr:colOff>
      <xdr:row>40</xdr:row>
      <xdr:rowOff>0</xdr:rowOff>
    </xdr:from>
    <xdr:to>
      <xdr:col>2</xdr:col>
      <xdr:colOff>57150</xdr:colOff>
      <xdr:row>44</xdr:row>
      <xdr:rowOff>9525</xdr:rowOff>
    </xdr:to>
    <xdr:sp>
      <xdr:nvSpPr>
        <xdr:cNvPr id="28" name="Oval 29"/>
        <xdr:cNvSpPr>
          <a:spLocks/>
        </xdr:cNvSpPr>
      </xdr:nvSpPr>
      <xdr:spPr>
        <a:xfrm>
          <a:off x="590550" y="7458075"/>
          <a:ext cx="838200" cy="771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85725</xdr:rowOff>
    </xdr:from>
    <xdr:to>
      <xdr:col>1</xdr:col>
      <xdr:colOff>647700</xdr:colOff>
      <xdr:row>43</xdr:row>
      <xdr:rowOff>161925</xdr:rowOff>
    </xdr:to>
    <xdr:sp>
      <xdr:nvSpPr>
        <xdr:cNvPr id="29" name="Oval 30"/>
        <xdr:cNvSpPr>
          <a:spLocks/>
        </xdr:cNvSpPr>
      </xdr:nvSpPr>
      <xdr:spPr>
        <a:xfrm>
          <a:off x="685800" y="7543800"/>
          <a:ext cx="647700" cy="590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r      R</a:t>
          </a:r>
        </a:p>
      </xdr:txBody>
    </xdr:sp>
    <xdr:clientData/>
  </xdr:twoCellAnchor>
  <xdr:twoCellAnchor>
    <xdr:from>
      <xdr:col>1</xdr:col>
      <xdr:colOff>323850</xdr:colOff>
      <xdr:row>42</xdr:row>
      <xdr:rowOff>38100</xdr:rowOff>
    </xdr:from>
    <xdr:to>
      <xdr:col>1</xdr:col>
      <xdr:colOff>628650</xdr:colOff>
      <xdr:row>43</xdr:row>
      <xdr:rowOff>104775</xdr:rowOff>
    </xdr:to>
    <xdr:sp>
      <xdr:nvSpPr>
        <xdr:cNvPr id="30" name="Line 31"/>
        <xdr:cNvSpPr>
          <a:spLocks/>
        </xdr:cNvSpPr>
      </xdr:nvSpPr>
      <xdr:spPr>
        <a:xfrm>
          <a:off x="1009650" y="7839075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42</xdr:row>
      <xdr:rowOff>38100</xdr:rowOff>
    </xdr:from>
    <xdr:to>
      <xdr:col>1</xdr:col>
      <xdr:colOff>323850</xdr:colOff>
      <xdr:row>43</xdr:row>
      <xdr:rowOff>47625</xdr:rowOff>
    </xdr:to>
    <xdr:sp>
      <xdr:nvSpPr>
        <xdr:cNvPr id="31" name="Line 32"/>
        <xdr:cNvSpPr>
          <a:spLocks/>
        </xdr:cNvSpPr>
      </xdr:nvSpPr>
      <xdr:spPr>
        <a:xfrm flipH="1">
          <a:off x="762000" y="7839075"/>
          <a:ext cx="2476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47</xdr:row>
      <xdr:rowOff>104775</xdr:rowOff>
    </xdr:from>
    <xdr:to>
      <xdr:col>6</xdr:col>
      <xdr:colOff>495300</xdr:colOff>
      <xdr:row>51</xdr:row>
      <xdr:rowOff>66675</xdr:rowOff>
    </xdr:to>
    <xdr:sp>
      <xdr:nvSpPr>
        <xdr:cNvPr id="32" name="Oval 33"/>
        <xdr:cNvSpPr>
          <a:spLocks/>
        </xdr:cNvSpPr>
      </xdr:nvSpPr>
      <xdr:spPr>
        <a:xfrm>
          <a:off x="4267200" y="8839200"/>
          <a:ext cx="819150" cy="714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D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r</a:t>
          </a:r>
        </a:p>
      </xdr:txBody>
    </xdr:sp>
    <xdr:clientData/>
  </xdr:twoCellAnchor>
  <xdr:twoCellAnchor>
    <xdr:from>
      <xdr:col>5</xdr:col>
      <xdr:colOff>352425</xdr:colOff>
      <xdr:row>49</xdr:row>
      <xdr:rowOff>133350</xdr:rowOff>
    </xdr:from>
    <xdr:to>
      <xdr:col>6</xdr:col>
      <xdr:colOff>476250</xdr:colOff>
      <xdr:row>49</xdr:row>
      <xdr:rowOff>133350</xdr:rowOff>
    </xdr:to>
    <xdr:sp>
      <xdr:nvSpPr>
        <xdr:cNvPr id="33" name="Line 34"/>
        <xdr:cNvSpPr>
          <a:spLocks/>
        </xdr:cNvSpPr>
      </xdr:nvSpPr>
      <xdr:spPr>
        <a:xfrm>
          <a:off x="4257675" y="92011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95250</xdr:colOff>
      <xdr:row>49</xdr:row>
      <xdr:rowOff>123825</xdr:rowOff>
    </xdr:from>
    <xdr:to>
      <xdr:col>6</xdr:col>
      <xdr:colOff>285750</xdr:colOff>
      <xdr:row>51</xdr:row>
      <xdr:rowOff>9525</xdr:rowOff>
    </xdr:to>
    <xdr:sp>
      <xdr:nvSpPr>
        <xdr:cNvPr id="34" name="Line 35"/>
        <xdr:cNvSpPr>
          <a:spLocks/>
        </xdr:cNvSpPr>
      </xdr:nvSpPr>
      <xdr:spPr>
        <a:xfrm>
          <a:off x="4686300" y="9191625"/>
          <a:ext cx="190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50</xdr:row>
      <xdr:rowOff>76200</xdr:rowOff>
    </xdr:from>
    <xdr:to>
      <xdr:col>1</xdr:col>
      <xdr:colOff>657225</xdr:colOff>
      <xdr:row>53</xdr:row>
      <xdr:rowOff>161925</xdr:rowOff>
    </xdr:to>
    <xdr:sp>
      <xdr:nvSpPr>
        <xdr:cNvPr id="35" name="Rectangle 36"/>
        <xdr:cNvSpPr>
          <a:spLocks/>
        </xdr:cNvSpPr>
      </xdr:nvSpPr>
      <xdr:spPr>
        <a:xfrm>
          <a:off x="695325" y="9391650"/>
          <a:ext cx="6477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390525</xdr:colOff>
      <xdr:row>52</xdr:row>
      <xdr:rowOff>0</xdr:rowOff>
    </xdr:from>
    <xdr:to>
      <xdr:col>1</xdr:col>
      <xdr:colOff>352425</xdr:colOff>
      <xdr:row>55</xdr:row>
      <xdr:rowOff>9525</xdr:rowOff>
    </xdr:to>
    <xdr:sp>
      <xdr:nvSpPr>
        <xdr:cNvPr id="36" name="Rectangle 37"/>
        <xdr:cNvSpPr>
          <a:spLocks/>
        </xdr:cNvSpPr>
      </xdr:nvSpPr>
      <xdr:spPr>
        <a:xfrm>
          <a:off x="390525" y="9658350"/>
          <a:ext cx="6477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а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twoCellAnchor>
  <xdr:twoCellAnchor>
    <xdr:from>
      <xdr:col>0</xdr:col>
      <xdr:colOff>390525</xdr:colOff>
      <xdr:row>50</xdr:row>
      <xdr:rowOff>76200</xdr:rowOff>
    </xdr:from>
    <xdr:to>
      <xdr:col>1</xdr:col>
      <xdr:colOff>9525</xdr:colOff>
      <xdr:row>52</xdr:row>
      <xdr:rowOff>0</xdr:rowOff>
    </xdr:to>
    <xdr:sp>
      <xdr:nvSpPr>
        <xdr:cNvPr id="37" name="Line 38"/>
        <xdr:cNvSpPr>
          <a:spLocks/>
        </xdr:cNvSpPr>
      </xdr:nvSpPr>
      <xdr:spPr>
        <a:xfrm flipV="1">
          <a:off x="390525" y="9391650"/>
          <a:ext cx="3048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</xdr:colOff>
      <xdr:row>50</xdr:row>
      <xdr:rowOff>76200</xdr:rowOff>
    </xdr:from>
    <xdr:to>
      <xdr:col>1</xdr:col>
      <xdr:colOff>657225</xdr:colOff>
      <xdr:row>51</xdr:row>
      <xdr:rowOff>161925</xdr:rowOff>
    </xdr:to>
    <xdr:sp>
      <xdr:nvSpPr>
        <xdr:cNvPr id="38" name="Line 39"/>
        <xdr:cNvSpPr>
          <a:spLocks/>
        </xdr:cNvSpPr>
      </xdr:nvSpPr>
      <xdr:spPr>
        <a:xfrm flipV="1">
          <a:off x="1038225" y="9391650"/>
          <a:ext cx="304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</xdr:colOff>
      <xdr:row>53</xdr:row>
      <xdr:rowOff>161925</xdr:rowOff>
    </xdr:from>
    <xdr:to>
      <xdr:col>1</xdr:col>
      <xdr:colOff>657225</xdr:colOff>
      <xdr:row>55</xdr:row>
      <xdr:rowOff>0</xdr:rowOff>
    </xdr:to>
    <xdr:sp>
      <xdr:nvSpPr>
        <xdr:cNvPr id="39" name="Line 40"/>
        <xdr:cNvSpPr>
          <a:spLocks/>
        </xdr:cNvSpPr>
      </xdr:nvSpPr>
      <xdr:spPr>
        <a:xfrm flipV="1">
          <a:off x="1038225" y="9991725"/>
          <a:ext cx="3048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53</xdr:row>
      <xdr:rowOff>161925</xdr:rowOff>
    </xdr:from>
    <xdr:to>
      <xdr:col>1</xdr:col>
      <xdr:colOff>361950</xdr:colOff>
      <xdr:row>53</xdr:row>
      <xdr:rowOff>161925</xdr:rowOff>
    </xdr:to>
    <xdr:sp>
      <xdr:nvSpPr>
        <xdr:cNvPr id="40" name="Line 41"/>
        <xdr:cNvSpPr>
          <a:spLocks/>
        </xdr:cNvSpPr>
      </xdr:nvSpPr>
      <xdr:spPr>
        <a:xfrm flipH="1">
          <a:off x="695325" y="99917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51</xdr:row>
      <xdr:rowOff>47625</xdr:rowOff>
    </xdr:from>
    <xdr:to>
      <xdr:col>1</xdr:col>
      <xdr:colOff>19050</xdr:colOff>
      <xdr:row>53</xdr:row>
      <xdr:rowOff>152400</xdr:rowOff>
    </xdr:to>
    <xdr:sp>
      <xdr:nvSpPr>
        <xdr:cNvPr id="41" name="Line 42"/>
        <xdr:cNvSpPr>
          <a:spLocks/>
        </xdr:cNvSpPr>
      </xdr:nvSpPr>
      <xdr:spPr>
        <a:xfrm>
          <a:off x="695325" y="953452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390525</xdr:colOff>
      <xdr:row>53</xdr:row>
      <xdr:rowOff>161925</xdr:rowOff>
    </xdr:from>
    <xdr:to>
      <xdr:col>1</xdr:col>
      <xdr:colOff>19050</xdr:colOff>
      <xdr:row>55</xdr:row>
      <xdr:rowOff>9525</xdr:rowOff>
    </xdr:to>
    <xdr:sp>
      <xdr:nvSpPr>
        <xdr:cNvPr id="42" name="Line 43"/>
        <xdr:cNvSpPr>
          <a:spLocks/>
        </xdr:cNvSpPr>
      </xdr:nvSpPr>
      <xdr:spPr>
        <a:xfrm flipH="1">
          <a:off x="390525" y="9991725"/>
          <a:ext cx="3143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50</xdr:row>
      <xdr:rowOff>76200</xdr:rowOff>
    </xdr:from>
    <xdr:to>
      <xdr:col>1</xdr:col>
      <xdr:colOff>352425</xdr:colOff>
      <xdr:row>55</xdr:row>
      <xdr:rowOff>9525</xdr:rowOff>
    </xdr:to>
    <xdr:sp>
      <xdr:nvSpPr>
        <xdr:cNvPr id="43" name="Line 44"/>
        <xdr:cNvSpPr>
          <a:spLocks/>
        </xdr:cNvSpPr>
      </xdr:nvSpPr>
      <xdr:spPr>
        <a:xfrm>
          <a:off x="695325" y="9391650"/>
          <a:ext cx="3429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590550</xdr:colOff>
      <xdr:row>69</xdr:row>
      <xdr:rowOff>19050</xdr:rowOff>
    </xdr:from>
    <xdr:to>
      <xdr:col>2</xdr:col>
      <xdr:colOff>590550</xdr:colOff>
      <xdr:row>70</xdr:row>
      <xdr:rowOff>152400</xdr:rowOff>
    </xdr:to>
    <xdr:sp>
      <xdr:nvSpPr>
        <xdr:cNvPr id="44" name="AutoShape 45"/>
        <xdr:cNvSpPr>
          <a:spLocks/>
        </xdr:cNvSpPr>
      </xdr:nvSpPr>
      <xdr:spPr>
        <a:xfrm>
          <a:off x="590550" y="12849225"/>
          <a:ext cx="1371600" cy="33337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B</a:t>
          </a:r>
        </a:p>
      </xdr:txBody>
    </xdr:sp>
    <xdr:clientData/>
  </xdr:twoCellAnchor>
  <xdr:twoCellAnchor>
    <xdr:from>
      <xdr:col>0</xdr:col>
      <xdr:colOff>581025</xdr:colOff>
      <xdr:row>61</xdr:row>
      <xdr:rowOff>152400</xdr:rowOff>
    </xdr:from>
    <xdr:to>
      <xdr:col>2</xdr:col>
      <xdr:colOff>0</xdr:colOff>
      <xdr:row>70</xdr:row>
      <xdr:rowOff>152400</xdr:rowOff>
    </xdr:to>
    <xdr:sp>
      <xdr:nvSpPr>
        <xdr:cNvPr id="45" name="Line 46"/>
        <xdr:cNvSpPr>
          <a:spLocks/>
        </xdr:cNvSpPr>
      </xdr:nvSpPr>
      <xdr:spPr>
        <a:xfrm flipV="1">
          <a:off x="581025" y="11515725"/>
          <a:ext cx="79057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238125</xdr:colOff>
      <xdr:row>70</xdr:row>
      <xdr:rowOff>152400</xdr:rowOff>
    </xdr:to>
    <xdr:sp>
      <xdr:nvSpPr>
        <xdr:cNvPr id="46" name="Line 47"/>
        <xdr:cNvSpPr>
          <a:spLocks/>
        </xdr:cNvSpPr>
      </xdr:nvSpPr>
      <xdr:spPr>
        <a:xfrm flipH="1" flipV="1">
          <a:off x="1371600" y="11572875"/>
          <a:ext cx="2381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152400</xdr:rowOff>
    </xdr:from>
    <xdr:to>
      <xdr:col>2</xdr:col>
      <xdr:colOff>581025</xdr:colOff>
      <xdr:row>69</xdr:row>
      <xdr:rowOff>19050</xdr:rowOff>
    </xdr:to>
    <xdr:sp>
      <xdr:nvSpPr>
        <xdr:cNvPr id="47" name="Line 48"/>
        <xdr:cNvSpPr>
          <a:spLocks/>
        </xdr:cNvSpPr>
      </xdr:nvSpPr>
      <xdr:spPr>
        <a:xfrm flipH="1" flipV="1">
          <a:off x="1371600" y="11515725"/>
          <a:ext cx="58102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257175</xdr:colOff>
      <xdr:row>61</xdr:row>
      <xdr:rowOff>152400</xdr:rowOff>
    </xdr:from>
    <xdr:to>
      <xdr:col>2</xdr:col>
      <xdr:colOff>0</xdr:colOff>
      <xdr:row>69</xdr:row>
      <xdr:rowOff>19050</xdr:rowOff>
    </xdr:to>
    <xdr:sp>
      <xdr:nvSpPr>
        <xdr:cNvPr id="48" name="Line 49"/>
        <xdr:cNvSpPr>
          <a:spLocks/>
        </xdr:cNvSpPr>
      </xdr:nvSpPr>
      <xdr:spPr>
        <a:xfrm flipV="1">
          <a:off x="942975" y="11515725"/>
          <a:ext cx="428625" cy="1333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247650</xdr:colOff>
      <xdr:row>67</xdr:row>
      <xdr:rowOff>0</xdr:rowOff>
    </xdr:from>
    <xdr:to>
      <xdr:col>2</xdr:col>
      <xdr:colOff>114300</xdr:colOff>
      <xdr:row>67</xdr:row>
      <xdr:rowOff>0</xdr:rowOff>
    </xdr:to>
    <xdr:sp>
      <xdr:nvSpPr>
        <xdr:cNvPr id="49" name="Line 50"/>
        <xdr:cNvSpPr>
          <a:spLocks/>
        </xdr:cNvSpPr>
      </xdr:nvSpPr>
      <xdr:spPr>
        <a:xfrm>
          <a:off x="933450" y="124872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114300</xdr:colOff>
      <xdr:row>65</xdr:row>
      <xdr:rowOff>228600</xdr:rowOff>
    </xdr:from>
    <xdr:to>
      <xdr:col>2</xdr:col>
      <xdr:colOff>342900</xdr:colOff>
      <xdr:row>67</xdr:row>
      <xdr:rowOff>0</xdr:rowOff>
    </xdr:to>
    <xdr:sp>
      <xdr:nvSpPr>
        <xdr:cNvPr id="50" name="Line 51"/>
        <xdr:cNvSpPr>
          <a:spLocks/>
        </xdr:cNvSpPr>
      </xdr:nvSpPr>
      <xdr:spPr>
        <a:xfrm flipV="1">
          <a:off x="1485900" y="12296775"/>
          <a:ext cx="228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447675</xdr:colOff>
      <xdr:row>66</xdr:row>
      <xdr:rowOff>0</xdr:rowOff>
    </xdr:from>
    <xdr:to>
      <xdr:col>2</xdr:col>
      <xdr:colOff>342900</xdr:colOff>
      <xdr:row>66</xdr:row>
      <xdr:rowOff>0</xdr:rowOff>
    </xdr:to>
    <xdr:sp>
      <xdr:nvSpPr>
        <xdr:cNvPr id="51" name="Line 52"/>
        <xdr:cNvSpPr>
          <a:spLocks/>
        </xdr:cNvSpPr>
      </xdr:nvSpPr>
      <xdr:spPr>
        <a:xfrm flipH="1">
          <a:off x="1133475" y="123158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247650</xdr:colOff>
      <xdr:row>66</xdr:row>
      <xdr:rowOff>0</xdr:rowOff>
    </xdr:from>
    <xdr:to>
      <xdr:col>1</xdr:col>
      <xdr:colOff>447675</xdr:colOff>
      <xdr:row>67</xdr:row>
      <xdr:rowOff>0</xdr:rowOff>
    </xdr:to>
    <xdr:sp>
      <xdr:nvSpPr>
        <xdr:cNvPr id="52" name="Line 53"/>
        <xdr:cNvSpPr>
          <a:spLocks/>
        </xdr:cNvSpPr>
      </xdr:nvSpPr>
      <xdr:spPr>
        <a:xfrm flipH="1">
          <a:off x="933450" y="12315825"/>
          <a:ext cx="2000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69</xdr:row>
      <xdr:rowOff>114300</xdr:rowOff>
    </xdr:to>
    <xdr:sp>
      <xdr:nvSpPr>
        <xdr:cNvPr id="53" name="Line 54"/>
        <xdr:cNvSpPr>
          <a:spLocks/>
        </xdr:cNvSpPr>
      </xdr:nvSpPr>
      <xdr:spPr>
        <a:xfrm>
          <a:off x="1371600" y="1157287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62</xdr:row>
      <xdr:rowOff>0</xdr:rowOff>
    </xdr:from>
    <xdr:to>
      <xdr:col>1</xdr:col>
      <xdr:colOff>676275</xdr:colOff>
      <xdr:row>62</xdr:row>
      <xdr:rowOff>0</xdr:rowOff>
    </xdr:to>
    <xdr:sp>
      <xdr:nvSpPr>
        <xdr:cNvPr id="54" name="Line 55"/>
        <xdr:cNvSpPr>
          <a:spLocks/>
        </xdr:cNvSpPr>
      </xdr:nvSpPr>
      <xdr:spPr>
        <a:xfrm flipH="1">
          <a:off x="228600" y="115728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70</xdr:row>
      <xdr:rowOff>142875</xdr:rowOff>
    </xdr:from>
    <xdr:to>
      <xdr:col>0</xdr:col>
      <xdr:colOff>581025</xdr:colOff>
      <xdr:row>70</xdr:row>
      <xdr:rowOff>142875</xdr:rowOff>
    </xdr:to>
    <xdr:sp>
      <xdr:nvSpPr>
        <xdr:cNvPr id="55" name="Line 56"/>
        <xdr:cNvSpPr>
          <a:spLocks/>
        </xdr:cNvSpPr>
      </xdr:nvSpPr>
      <xdr:spPr>
        <a:xfrm flipH="1">
          <a:off x="161925" y="13173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323850</xdr:colOff>
      <xdr:row>61</xdr:row>
      <xdr:rowOff>57150</xdr:rowOff>
    </xdr:from>
    <xdr:to>
      <xdr:col>0</xdr:col>
      <xdr:colOff>323850</xdr:colOff>
      <xdr:row>71</xdr:row>
      <xdr:rowOff>114300</xdr:rowOff>
    </xdr:to>
    <xdr:sp>
      <xdr:nvSpPr>
        <xdr:cNvPr id="56" name="Line 57"/>
        <xdr:cNvSpPr>
          <a:spLocks/>
        </xdr:cNvSpPr>
      </xdr:nvSpPr>
      <xdr:spPr>
        <a:xfrm>
          <a:off x="323850" y="11420475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542925</xdr:colOff>
      <xdr:row>62</xdr:row>
      <xdr:rowOff>85725</xdr:rowOff>
    </xdr:from>
    <xdr:to>
      <xdr:col>7</xdr:col>
      <xdr:colOff>28575</xdr:colOff>
      <xdr:row>63</xdr:row>
      <xdr:rowOff>85725</xdr:rowOff>
    </xdr:to>
    <xdr:sp>
      <xdr:nvSpPr>
        <xdr:cNvPr id="57" name="Oval 58"/>
        <xdr:cNvSpPr>
          <a:spLocks/>
        </xdr:cNvSpPr>
      </xdr:nvSpPr>
      <xdr:spPr>
        <a:xfrm>
          <a:off x="4448175" y="11658600"/>
          <a:ext cx="8572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R</a:t>
          </a:r>
        </a:p>
      </xdr:txBody>
    </xdr:sp>
    <xdr:clientData/>
  </xdr:twoCellAnchor>
  <xdr:twoCellAnchor>
    <xdr:from>
      <xdr:col>5</xdr:col>
      <xdr:colOff>533400</xdr:colOff>
      <xdr:row>56</xdr:row>
      <xdr:rowOff>123825</xdr:rowOff>
    </xdr:from>
    <xdr:to>
      <xdr:col>6</xdr:col>
      <xdr:colOff>323850</xdr:colOff>
      <xdr:row>62</xdr:row>
      <xdr:rowOff>152400</xdr:rowOff>
    </xdr:to>
    <xdr:sp>
      <xdr:nvSpPr>
        <xdr:cNvPr id="58" name="Line 59"/>
        <xdr:cNvSpPr>
          <a:spLocks/>
        </xdr:cNvSpPr>
      </xdr:nvSpPr>
      <xdr:spPr>
        <a:xfrm flipV="1">
          <a:off x="4438650" y="10553700"/>
          <a:ext cx="4762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314325</xdr:colOff>
      <xdr:row>56</xdr:row>
      <xdr:rowOff>123825</xdr:rowOff>
    </xdr:from>
    <xdr:to>
      <xdr:col>7</xdr:col>
      <xdr:colOff>28575</xdr:colOff>
      <xdr:row>63</xdr:row>
      <xdr:rowOff>0</xdr:rowOff>
    </xdr:to>
    <xdr:sp>
      <xdr:nvSpPr>
        <xdr:cNvPr id="59" name="Line 60"/>
        <xdr:cNvSpPr>
          <a:spLocks/>
        </xdr:cNvSpPr>
      </xdr:nvSpPr>
      <xdr:spPr>
        <a:xfrm flipH="1" flipV="1">
          <a:off x="4905375" y="10553700"/>
          <a:ext cx="4000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114300</xdr:colOff>
      <xdr:row>59</xdr:row>
      <xdr:rowOff>95250</xdr:rowOff>
    </xdr:from>
    <xdr:to>
      <xdr:col>6</xdr:col>
      <xdr:colOff>504825</xdr:colOff>
      <xdr:row>60</xdr:row>
      <xdr:rowOff>47625</xdr:rowOff>
    </xdr:to>
    <xdr:sp>
      <xdr:nvSpPr>
        <xdr:cNvPr id="60" name="Oval 61"/>
        <xdr:cNvSpPr>
          <a:spLocks/>
        </xdr:cNvSpPr>
      </xdr:nvSpPr>
      <xdr:spPr>
        <a:xfrm>
          <a:off x="4705350" y="11039475"/>
          <a:ext cx="3905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314325</xdr:colOff>
      <xdr:row>56</xdr:row>
      <xdr:rowOff>133350</xdr:rowOff>
    </xdr:from>
    <xdr:to>
      <xdr:col>6</xdr:col>
      <xdr:colOff>314325</xdr:colOff>
      <xdr:row>62</xdr:row>
      <xdr:rowOff>142875</xdr:rowOff>
    </xdr:to>
    <xdr:sp>
      <xdr:nvSpPr>
        <xdr:cNvPr id="61" name="Line 62"/>
        <xdr:cNvSpPr>
          <a:spLocks/>
        </xdr:cNvSpPr>
      </xdr:nvSpPr>
      <xdr:spPr>
        <a:xfrm>
          <a:off x="4905375" y="105632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285750</xdr:colOff>
      <xdr:row>62</xdr:row>
      <xdr:rowOff>133350</xdr:rowOff>
    </xdr:from>
    <xdr:to>
      <xdr:col>6</xdr:col>
      <xdr:colOff>323850</xdr:colOff>
      <xdr:row>62</xdr:row>
      <xdr:rowOff>152400</xdr:rowOff>
    </xdr:to>
    <xdr:sp>
      <xdr:nvSpPr>
        <xdr:cNvPr id="62" name="Line 63"/>
        <xdr:cNvSpPr>
          <a:spLocks/>
        </xdr:cNvSpPr>
      </xdr:nvSpPr>
      <xdr:spPr>
        <a:xfrm flipH="1">
          <a:off x="4191000" y="11706225"/>
          <a:ext cx="723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114300</xdr:colOff>
      <xdr:row>59</xdr:row>
      <xdr:rowOff>152400</xdr:rowOff>
    </xdr:from>
    <xdr:to>
      <xdr:col>6</xdr:col>
      <xdr:colOff>314325</xdr:colOff>
      <xdr:row>59</xdr:row>
      <xdr:rowOff>161925</xdr:rowOff>
    </xdr:to>
    <xdr:sp>
      <xdr:nvSpPr>
        <xdr:cNvPr id="63" name="Line 64"/>
        <xdr:cNvSpPr>
          <a:spLocks/>
        </xdr:cNvSpPr>
      </xdr:nvSpPr>
      <xdr:spPr>
        <a:xfrm flipH="1" flipV="1">
          <a:off x="4705350" y="11096625"/>
          <a:ext cx="190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266700</xdr:colOff>
      <xdr:row>56</xdr:row>
      <xdr:rowOff>123825</xdr:rowOff>
    </xdr:from>
    <xdr:to>
      <xdr:col>6</xdr:col>
      <xdr:colOff>314325</xdr:colOff>
      <xdr:row>56</xdr:row>
      <xdr:rowOff>123825</xdr:rowOff>
    </xdr:to>
    <xdr:sp>
      <xdr:nvSpPr>
        <xdr:cNvPr id="64" name="Line 65"/>
        <xdr:cNvSpPr>
          <a:spLocks/>
        </xdr:cNvSpPr>
      </xdr:nvSpPr>
      <xdr:spPr>
        <a:xfrm flipH="1">
          <a:off x="4171950" y="105537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419100</xdr:colOff>
      <xdr:row>56</xdr:row>
      <xdr:rowOff>66675</xdr:rowOff>
    </xdr:from>
    <xdr:to>
      <xdr:col>5</xdr:col>
      <xdr:colOff>419100</xdr:colOff>
      <xdr:row>63</xdr:row>
      <xdr:rowOff>38100</xdr:rowOff>
    </xdr:to>
    <xdr:sp>
      <xdr:nvSpPr>
        <xdr:cNvPr id="65" name="Line 66"/>
        <xdr:cNvSpPr>
          <a:spLocks/>
        </xdr:cNvSpPr>
      </xdr:nvSpPr>
      <xdr:spPr>
        <a:xfrm>
          <a:off x="4324350" y="1049655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28575</xdr:rowOff>
    </xdr:from>
    <xdr:to>
      <xdr:col>0</xdr:col>
      <xdr:colOff>666750</xdr:colOff>
      <xdr:row>11</xdr:row>
      <xdr:rowOff>9525</xdr:rowOff>
    </xdr:to>
    <xdr:sp>
      <xdr:nvSpPr>
        <xdr:cNvPr id="66" name="Rectangle 67"/>
        <xdr:cNvSpPr>
          <a:spLocks/>
        </xdr:cNvSpPr>
      </xdr:nvSpPr>
      <xdr:spPr>
        <a:xfrm>
          <a:off x="504825" y="1971675"/>
          <a:ext cx="161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7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0.625" style="0" customWidth="1"/>
    <col min="2" max="2" width="8.375" style="0" customWidth="1"/>
    <col min="4" max="4" width="9.875" style="0" customWidth="1"/>
    <col min="5" max="5" width="8.75390625" style="0" customWidth="1"/>
    <col min="6" max="6" width="9.875" style="0" customWidth="1"/>
    <col min="10" max="10" width="7.125" style="0" customWidth="1"/>
    <col min="11" max="11" width="7.625" style="0" customWidth="1"/>
    <col min="12" max="12" width="7.00390625" style="0" customWidth="1"/>
    <col min="15" max="15" width="7.875" style="0" customWidth="1"/>
    <col min="16" max="16" width="8.875" style="0" customWidth="1"/>
    <col min="18" max="19" width="7.875" style="0" customWidth="1"/>
  </cols>
  <sheetData>
    <row r="1" spans="1:10" ht="13.5" thickBot="1">
      <c r="A1" s="117" t="s">
        <v>1</v>
      </c>
      <c r="B1" s="118"/>
      <c r="C1" s="5"/>
      <c r="D1" s="5"/>
      <c r="E1" s="5"/>
      <c r="F1" s="5"/>
      <c r="G1" s="5"/>
      <c r="H1" s="5"/>
      <c r="I1" s="5"/>
      <c r="J1" s="5"/>
    </row>
    <row r="2" spans="1:10" ht="13.5" thickBot="1">
      <c r="A2" s="4" t="s">
        <v>15</v>
      </c>
      <c r="B2" s="16">
        <v>3000</v>
      </c>
      <c r="J2" s="2"/>
    </row>
    <row r="3" spans="1:2" ht="13.5" thickBot="1">
      <c r="A3" s="3" t="s">
        <v>8</v>
      </c>
      <c r="B3" s="32">
        <v>6000</v>
      </c>
    </row>
    <row r="4" spans="1:10" s="5" customFormat="1" ht="13.5" thickBot="1">
      <c r="A4" s="3" t="s">
        <v>10</v>
      </c>
      <c r="B4" s="30">
        <v>1</v>
      </c>
      <c r="C4"/>
      <c r="D4"/>
      <c r="E4"/>
      <c r="F4"/>
      <c r="G4"/>
      <c r="H4"/>
      <c r="I4"/>
      <c r="J4"/>
    </row>
    <row r="5" spans="1:18" ht="13.5" thickBot="1">
      <c r="A5" s="3" t="s">
        <v>36</v>
      </c>
      <c r="B5" s="1">
        <f>CHOOSE(B4,L24,L25,L26,L27,L28,L29,L30,L31,L32,L33)</f>
        <v>500</v>
      </c>
      <c r="K5" s="118"/>
      <c r="L5" s="118"/>
      <c r="M5" s="117" t="s">
        <v>0</v>
      </c>
      <c r="N5" s="118"/>
      <c r="O5" s="5"/>
      <c r="P5" s="118"/>
      <c r="Q5" s="117" t="s">
        <v>16</v>
      </c>
      <c r="R5" s="118"/>
    </row>
    <row r="6" spans="1:18" ht="39.75" thickBot="1" thickTop="1">
      <c r="A6" s="19"/>
      <c r="B6" s="20" t="s">
        <v>7</v>
      </c>
      <c r="C6" s="21" t="s">
        <v>25</v>
      </c>
      <c r="D6" s="18" t="s">
        <v>13</v>
      </c>
      <c r="E6" s="93" t="s">
        <v>14</v>
      </c>
      <c r="F6" s="89" t="s">
        <v>20</v>
      </c>
      <c r="G6" s="93" t="s">
        <v>22</v>
      </c>
      <c r="H6" s="89" t="s">
        <v>23</v>
      </c>
      <c r="I6" s="84" t="s">
        <v>24</v>
      </c>
      <c r="K6" s="18" t="s">
        <v>27</v>
      </c>
      <c r="L6" s="18" t="s">
        <v>13</v>
      </c>
      <c r="M6" s="55" t="s">
        <v>14</v>
      </c>
      <c r="N6" s="51" t="s">
        <v>12</v>
      </c>
      <c r="P6" s="25" t="s">
        <v>26</v>
      </c>
      <c r="Q6" s="17" t="s">
        <v>13</v>
      </c>
      <c r="R6" s="51" t="s">
        <v>14</v>
      </c>
    </row>
    <row r="7" spans="1:18" ht="13.5" thickTop="1">
      <c r="A7" s="8"/>
      <c r="B7" s="68">
        <v>2</v>
      </c>
      <c r="C7" s="69">
        <v>1</v>
      </c>
      <c r="D7" s="70">
        <f>CHOOSE(B7,L7,L8,L9,L10,L11,L12,L13,L14,L15,L16)</f>
        <v>1500</v>
      </c>
      <c r="E7" s="94">
        <f>CHOOSE(B7,M7,M8,M9,M10,M11,M12,M13,M14,M15,M16)</f>
        <v>1200</v>
      </c>
      <c r="F7" s="90">
        <f aca="true" t="shared" si="0" ref="F7:F16">C7*D7</f>
        <v>1500</v>
      </c>
      <c r="G7" s="94">
        <f>IF(C7=0,0,(CHOOSE(B7,N7,N8,N9,N10,N11,N12,N13,N14,N15,N16)))</f>
        <v>700</v>
      </c>
      <c r="H7" s="90">
        <f>IF(B5&gt;=(G7+E7),(G7+B5-(G7+E7))*D7*C7/1000000,IF(B5&gt;=E7,D7*G7/1000000,B5*D7*C7/1000000))</f>
        <v>0.75</v>
      </c>
      <c r="I7" s="85">
        <f>IF(B5&lt;=G7,(B2-(G7+E7)+G7-B5)*D7*C7/1000000,IF(B5&gt;=(G7+E7),(B2-B5)*D7*C7/1000000,(B2-(G7+E7))*D7*C7/1000000))</f>
        <v>1.95</v>
      </c>
      <c r="K7" s="47">
        <v>1</v>
      </c>
      <c r="L7" s="48">
        <v>1500</v>
      </c>
      <c r="M7" s="56">
        <v>1200</v>
      </c>
      <c r="N7" s="52">
        <v>900</v>
      </c>
      <c r="P7" s="59">
        <v>1</v>
      </c>
      <c r="Q7" s="40">
        <v>1200</v>
      </c>
      <c r="R7" s="52">
        <v>2500</v>
      </c>
    </row>
    <row r="8" spans="1:18" ht="12.75">
      <c r="A8" s="9"/>
      <c r="B8" s="78">
        <v>1</v>
      </c>
      <c r="C8" s="79">
        <v>0</v>
      </c>
      <c r="D8" s="50">
        <f>CHOOSE(B8,L7,L8,L9,L10,L11,L12,L13,L14,L15,L16)</f>
        <v>1500</v>
      </c>
      <c r="E8" s="95">
        <f>CHOOSE(B8,M7,M8,M9,M10,M11,M12,M13,M14,M15,M16)</f>
        <v>1200</v>
      </c>
      <c r="F8" s="91">
        <f t="shared" si="0"/>
        <v>0</v>
      </c>
      <c r="G8" s="95">
        <f>IF(C8=0,0,(CHOOSE(B8,N7,N8,N9,N10,N11,N12,N13,N14,N15,N16)))</f>
        <v>0</v>
      </c>
      <c r="H8" s="91">
        <f>IF(B5&gt;=(G8+E8),(G8+B5-(G8+E8))*D8*C8/1000000,IF(B5&gt;=E8,D8*C8*G8/1000000,B5*D8*C8/1000000))</f>
        <v>0</v>
      </c>
      <c r="I8" s="86">
        <f>IF(B5&lt;=G8,(B2-(G8+E8)+G8-B5)*D8*C8/1000000,IF(B5&gt;=(G8+E8),(B2-B5)*D8*C8/1000000,(B2-(G8+E8))*D8*C8/1000000))</f>
        <v>0</v>
      </c>
      <c r="K8" s="49">
        <v>2</v>
      </c>
      <c r="L8" s="50">
        <v>1500</v>
      </c>
      <c r="M8" s="57">
        <v>1200</v>
      </c>
      <c r="N8" s="53">
        <v>700</v>
      </c>
      <c r="P8" s="60">
        <v>2</v>
      </c>
      <c r="Q8" s="61">
        <v>1500</v>
      </c>
      <c r="R8" s="63">
        <v>1200</v>
      </c>
    </row>
    <row r="9" spans="1:18" ht="12.75">
      <c r="A9" s="9" t="s">
        <v>5</v>
      </c>
      <c r="B9" s="71">
        <v>1</v>
      </c>
      <c r="C9" s="72">
        <v>0</v>
      </c>
      <c r="D9" s="70">
        <f>CHOOSE(B9,L7,L8,L9,L10,L11,L12,L13,L14,L15,L16)</f>
        <v>1500</v>
      </c>
      <c r="E9" s="94">
        <f>CHOOSE(B9,M7,M8,M9,M10,M11,M12,M13,M14,M15,M16)</f>
        <v>1200</v>
      </c>
      <c r="F9" s="90">
        <f t="shared" si="0"/>
        <v>0</v>
      </c>
      <c r="G9" s="94">
        <f>IF(C9=0,0,(CHOOSE(B9,N7,N8,N9,N10,N11,N12,N13,N14,N15,N16)))</f>
        <v>0</v>
      </c>
      <c r="H9" s="90">
        <f>IF(B5&gt;=(G9+E9),(G9+B5-(G9+E9))*D9*C9/1000000,IF(B5&gt;=E9,D9*C9*G9/1000000,B5*D9*C9/1000000))</f>
        <v>0</v>
      </c>
      <c r="I9" s="87">
        <f>IF(B5&lt;=G9,(B2-(G9+E9)+G9-B5)*D9*C9/1000000,IF(B5&gt;=(G9+E9),(B2-B5)*D9*C9/1000000,(B2-(G9+E9))*D9*C9/1000000))</f>
        <v>0</v>
      </c>
      <c r="K9" s="49">
        <v>3</v>
      </c>
      <c r="L9" s="50">
        <v>2000</v>
      </c>
      <c r="M9" s="57">
        <v>1800</v>
      </c>
      <c r="N9" s="53">
        <v>800</v>
      </c>
      <c r="P9" s="62">
        <v>3</v>
      </c>
      <c r="Q9" s="44">
        <v>2000</v>
      </c>
      <c r="R9" s="53">
        <v>1800</v>
      </c>
    </row>
    <row r="10" spans="1:18" ht="12.75">
      <c r="A10" s="9"/>
      <c r="B10" s="78">
        <v>1</v>
      </c>
      <c r="C10" s="79">
        <v>0</v>
      </c>
      <c r="D10" s="50">
        <f>CHOOSE(B10,L7,L8,L9,L10,L11,L12,L13,L14,L15,L16)</f>
        <v>1500</v>
      </c>
      <c r="E10" s="95">
        <f>CHOOSE(B10,M7,M8,M9,M10,M11,M12,M13,M14,M15,M16)</f>
        <v>1200</v>
      </c>
      <c r="F10" s="91">
        <f t="shared" si="0"/>
        <v>0</v>
      </c>
      <c r="G10" s="95">
        <f>IF(C10=0,0,(CHOOSE(B10,N7,N8,N9,N10,N11,N12,N13,N14,N15,N16)))</f>
        <v>0</v>
      </c>
      <c r="H10" s="91">
        <f>IF(B5&gt;=(G10+E10),(G10+B5-(G10+E10))*D10*C10/1000000,IF(B5&gt;=E10,D10*C10*G10/1000000,B5*D10*C10/1000000))</f>
        <v>0</v>
      </c>
      <c r="I10" s="86">
        <f>IF(B5&lt;=G10,(B2-(G10+E10)+G10-B5)*D10*C10/1000000,IF(B5&gt;=(G10+E10),(B2-B5)*D10*C10/1000000,(B2-(G10+E10))*D10*C10/1000000))</f>
        <v>0</v>
      </c>
      <c r="K10" s="49">
        <v>4</v>
      </c>
      <c r="L10" s="50">
        <v>0</v>
      </c>
      <c r="M10" s="57">
        <v>0</v>
      </c>
      <c r="N10" s="53">
        <v>0</v>
      </c>
      <c r="P10" s="60">
        <v>4</v>
      </c>
      <c r="Q10" s="61">
        <v>0</v>
      </c>
      <c r="R10" s="63">
        <v>0</v>
      </c>
    </row>
    <row r="11" spans="1:18" ht="13.5" thickBot="1">
      <c r="A11" s="10"/>
      <c r="B11" s="13">
        <v>1</v>
      </c>
      <c r="C11" s="11">
        <v>0</v>
      </c>
      <c r="D11" s="7">
        <f>CHOOSE(B11,L7,L8,L9,L10,L11,L12,L13,L14,L15,L16)</f>
        <v>1500</v>
      </c>
      <c r="E11" s="96">
        <f>CHOOSE(B11,M7,M8,M9,M10,M11,M12,M13,M14,M15,M16)</f>
        <v>1200</v>
      </c>
      <c r="F11" s="92">
        <f t="shared" si="0"/>
        <v>0</v>
      </c>
      <c r="G11" s="96">
        <f>IF(C11=0,0,(CHOOSE(B11,N7,N8,N9,N10,N11,N12,N13,N14,N15,N16)))</f>
        <v>0</v>
      </c>
      <c r="H11" s="92">
        <f>IF(B5&gt;=(G11+E11),(G11+B5-(G11+E11))*D11*C11/1000000,IF(B5&gt;=E11,D11*C11*G11/1000000,B5*D11*C11/1000000))</f>
        <v>0</v>
      </c>
      <c r="I11" s="88">
        <f>IF(B5&lt;=G11,(B2-(G11+E11)+G11-B5)*D11*C11/1000000,IF(B5&gt;=(G11+E11),(B2-B5)*D11*C11/1000000,(B2-(G11+E11))*D11*C11/1000000))</f>
        <v>0</v>
      </c>
      <c r="K11" s="49">
        <v>5</v>
      </c>
      <c r="L11" s="50">
        <v>0</v>
      </c>
      <c r="M11" s="57">
        <v>0</v>
      </c>
      <c r="N11" s="53">
        <v>0</v>
      </c>
      <c r="P11" s="62">
        <v>5</v>
      </c>
      <c r="Q11" s="44">
        <v>0</v>
      </c>
      <c r="R11" s="53">
        <v>0</v>
      </c>
    </row>
    <row r="12" spans="1:18" ht="13.5" thickTop="1">
      <c r="A12" s="8"/>
      <c r="B12" s="73">
        <v>1</v>
      </c>
      <c r="C12" s="74">
        <v>1</v>
      </c>
      <c r="D12" s="70">
        <f>CHOOSE(B12,Q7,Q8,Q9,Q10,Q11,Q12,Q13,Q14,Q15,Q16)</f>
        <v>1200</v>
      </c>
      <c r="E12" s="94">
        <f>CHOOSE(B12,R7,R8,R9,R10,R11,R12,R13,R14,R15,R16)</f>
        <v>2500</v>
      </c>
      <c r="F12" s="90">
        <f t="shared" si="0"/>
        <v>1200</v>
      </c>
      <c r="G12" s="94"/>
      <c r="H12" s="90">
        <f>IF(B5&gt;E12,(B5-E12)*D12*C12/1000000,0)</f>
        <v>0</v>
      </c>
      <c r="I12" s="87">
        <f>IF(B5&gt;E12,(B2-B5)*D12*C12/1000000,(B2-E12)*D12*C12/1000000)</f>
        <v>0.6</v>
      </c>
      <c r="K12" s="49">
        <v>6</v>
      </c>
      <c r="L12" s="50">
        <v>0</v>
      </c>
      <c r="M12" s="57">
        <v>0</v>
      </c>
      <c r="N12" s="53">
        <v>0</v>
      </c>
      <c r="P12" s="60">
        <v>6</v>
      </c>
      <c r="Q12" s="61">
        <v>0</v>
      </c>
      <c r="R12" s="63">
        <v>0</v>
      </c>
    </row>
    <row r="13" spans="1:18" ht="12.75">
      <c r="A13" s="9"/>
      <c r="B13" s="80">
        <v>1</v>
      </c>
      <c r="C13" s="81">
        <v>0</v>
      </c>
      <c r="D13" s="50">
        <f>CHOOSE(B13,Q7,Q8,Q9,Q10,Q11,Q12,Q13,Q14,Q15,Q16)</f>
        <v>1200</v>
      </c>
      <c r="E13" s="95">
        <f>CHOOSE(B13,R7,R8,R9,R10,R11,R12,R13,R14,R15,R16)</f>
        <v>2500</v>
      </c>
      <c r="F13" s="91">
        <f t="shared" si="0"/>
        <v>0</v>
      </c>
      <c r="G13" s="95"/>
      <c r="H13" s="91">
        <f>IF(B5&gt;E13,(B5-E13)*D13*C13/1000000,0)</f>
        <v>0</v>
      </c>
      <c r="I13" s="86">
        <f>IF(B5&gt;E13,(B2-B5)*D13*C13/1000000,(B2-E13)*D13*C13/1000000)</f>
        <v>0</v>
      </c>
      <c r="K13" s="49">
        <v>7</v>
      </c>
      <c r="L13" s="50">
        <v>0</v>
      </c>
      <c r="M13" s="57">
        <v>0</v>
      </c>
      <c r="N13" s="53">
        <v>0</v>
      </c>
      <c r="P13" s="62">
        <v>7</v>
      </c>
      <c r="Q13" s="44">
        <v>0</v>
      </c>
      <c r="R13" s="53">
        <v>0</v>
      </c>
    </row>
    <row r="14" spans="1:18" ht="12.75">
      <c r="A14" s="9" t="s">
        <v>6</v>
      </c>
      <c r="B14" s="73">
        <v>1</v>
      </c>
      <c r="C14" s="75">
        <v>0</v>
      </c>
      <c r="D14" s="70">
        <f>CHOOSE(B14,Q7,Q8,Q9,Q10,Q11,Q12,Q13,Q14,Q15,Q16)</f>
        <v>1200</v>
      </c>
      <c r="E14" s="94">
        <f>CHOOSE(B14,R7,R8,R9,R10,R11,R12,R13,R14,R15,R16)</f>
        <v>2500</v>
      </c>
      <c r="F14" s="90">
        <f t="shared" si="0"/>
        <v>0</v>
      </c>
      <c r="G14" s="94"/>
      <c r="H14" s="90">
        <f>IF(B5&gt;E14,(B5-E14)*D14*C14/1000000,0)</f>
        <v>0</v>
      </c>
      <c r="I14" s="87">
        <f>IF(B5&gt;E14,(B2-B5)*D14*C14/1000000,(B2-E14)*D14*C14/1000000)</f>
        <v>0</v>
      </c>
      <c r="K14" s="49">
        <v>8</v>
      </c>
      <c r="L14" s="50">
        <v>0</v>
      </c>
      <c r="M14" s="57">
        <v>0</v>
      </c>
      <c r="N14" s="53">
        <v>0</v>
      </c>
      <c r="P14" s="60">
        <v>8</v>
      </c>
      <c r="Q14" s="61">
        <v>0</v>
      </c>
      <c r="R14" s="63">
        <v>0</v>
      </c>
    </row>
    <row r="15" spans="1:18" ht="12.75">
      <c r="A15" s="9"/>
      <c r="B15" s="80">
        <v>1</v>
      </c>
      <c r="C15" s="81">
        <v>0</v>
      </c>
      <c r="D15" s="50">
        <f>CHOOSE(B15,Q7,Q8,Q9,Q10,Q11,Q12,Q13,Q14,Q15,Q16)</f>
        <v>1200</v>
      </c>
      <c r="E15" s="95">
        <f>CHOOSE(B15,R7,R8,R9,R10,R11,R12,R13,R14,R15,R16)</f>
        <v>2500</v>
      </c>
      <c r="F15" s="91">
        <f t="shared" si="0"/>
        <v>0</v>
      </c>
      <c r="G15" s="95"/>
      <c r="H15" s="91">
        <f>IF(B5&gt;E15,(B5-E15)*D15*C15/1000000,0)</f>
        <v>0</v>
      </c>
      <c r="I15" s="86">
        <f>IF(B5&gt;E14,(B2-B5)*D14*C14/1000000,(B2-E14)*D14*C14/1000000)</f>
        <v>0</v>
      </c>
      <c r="K15" s="49">
        <v>9</v>
      </c>
      <c r="L15" s="50">
        <v>0</v>
      </c>
      <c r="M15" s="57">
        <v>0</v>
      </c>
      <c r="N15" s="53">
        <v>0</v>
      </c>
      <c r="P15" s="62">
        <v>9</v>
      </c>
      <c r="Q15" s="44">
        <v>0</v>
      </c>
      <c r="R15" s="53">
        <v>0</v>
      </c>
    </row>
    <row r="16" spans="1:18" ht="13.5" thickBot="1">
      <c r="A16" s="10"/>
      <c r="B16" s="14">
        <v>1</v>
      </c>
      <c r="C16" s="12">
        <v>0</v>
      </c>
      <c r="D16" s="7">
        <f>CHOOSE(B16,Q7,Q8,Q9,Q10,Q11,Q12,Q13,Q14,Q15,Q16)</f>
        <v>1200</v>
      </c>
      <c r="E16" s="96">
        <f>CHOOSE(B16,R7,R8,R9,R10,R11,R12,R13,R14,R15,R16)</f>
        <v>2500</v>
      </c>
      <c r="F16" s="92">
        <f t="shared" si="0"/>
        <v>0</v>
      </c>
      <c r="G16" s="96"/>
      <c r="H16" s="92">
        <f>IF(B5&gt;E16,(B5-E16)*D16*C16/1000000,0)</f>
        <v>0</v>
      </c>
      <c r="I16" s="88">
        <f>IF(B5&gt;E14,(B2-B5)*D14*C14/1000000,(B2-E14)*D14*C14/1000000)</f>
        <v>0</v>
      </c>
      <c r="K16" s="24">
        <v>10</v>
      </c>
      <c r="L16" s="7">
        <v>0</v>
      </c>
      <c r="M16" s="58">
        <v>0</v>
      </c>
      <c r="N16" s="54">
        <v>0</v>
      </c>
      <c r="P16" s="26">
        <v>10</v>
      </c>
      <c r="Q16" s="6">
        <v>0</v>
      </c>
      <c r="R16" s="54">
        <v>0</v>
      </c>
    </row>
    <row r="17" spans="7:14" ht="13.5" thickTop="1">
      <c r="G17" s="1"/>
      <c r="N17" s="22"/>
    </row>
    <row r="18" spans="1:17" ht="13.5" thickBot="1">
      <c r="A18" s="117" t="s">
        <v>2</v>
      </c>
      <c r="B18" s="180"/>
      <c r="C18" s="5"/>
      <c r="D18" s="5"/>
      <c r="E18" s="5"/>
      <c r="F18" s="5"/>
      <c r="G18" s="5"/>
      <c r="H18" s="5"/>
      <c r="I18" s="5"/>
      <c r="N18" s="22"/>
      <c r="Q18" s="1"/>
    </row>
    <row r="19" spans="1:17" ht="13.5" thickBot="1">
      <c r="A19" s="4" t="s">
        <v>15</v>
      </c>
      <c r="B19" s="16">
        <v>3000</v>
      </c>
      <c r="N19" s="22"/>
      <c r="Q19" s="1"/>
    </row>
    <row r="20" spans="1:17" ht="13.5" thickBot="1">
      <c r="A20" s="3" t="s">
        <v>8</v>
      </c>
      <c r="B20" s="32">
        <v>6000</v>
      </c>
      <c r="N20" s="22"/>
      <c r="Q20" s="1"/>
    </row>
    <row r="21" spans="1:17" ht="13.5" thickBot="1">
      <c r="A21" s="3" t="s">
        <v>10</v>
      </c>
      <c r="B21" s="30">
        <v>1</v>
      </c>
      <c r="N21" s="22"/>
      <c r="Q21" s="1"/>
    </row>
    <row r="22" spans="1:17" ht="13.5" thickBot="1">
      <c r="A22" s="3" t="s">
        <v>39</v>
      </c>
      <c r="B22" s="1">
        <f>CHOOSE(B21,L24,L25,L26,L27,L28,L29,L30,L31,L32,L33)</f>
        <v>500</v>
      </c>
      <c r="K22" s="117" t="s">
        <v>11</v>
      </c>
      <c r="L22" s="118"/>
      <c r="N22" s="118"/>
      <c r="O22" s="117" t="s">
        <v>17</v>
      </c>
      <c r="P22" s="118"/>
      <c r="Q22" s="118"/>
    </row>
    <row r="23" spans="1:17" ht="39.75" thickBot="1" thickTop="1">
      <c r="A23" s="19"/>
      <c r="B23" s="20" t="s">
        <v>7</v>
      </c>
      <c r="C23" s="21" t="s">
        <v>25</v>
      </c>
      <c r="D23" s="18" t="s">
        <v>13</v>
      </c>
      <c r="E23" s="93" t="s">
        <v>14</v>
      </c>
      <c r="F23" s="89" t="s">
        <v>20</v>
      </c>
      <c r="G23" s="93" t="s">
        <v>22</v>
      </c>
      <c r="H23" s="89" t="s">
        <v>23</v>
      </c>
      <c r="I23" s="84" t="s">
        <v>24</v>
      </c>
      <c r="K23" s="18" t="s">
        <v>9</v>
      </c>
      <c r="L23" s="25" t="s">
        <v>14</v>
      </c>
      <c r="N23" s="25" t="s">
        <v>18</v>
      </c>
      <c r="O23" s="17" t="s">
        <v>19</v>
      </c>
      <c r="P23" s="65" t="s">
        <v>13</v>
      </c>
      <c r="Q23" s="64" t="s">
        <v>14</v>
      </c>
    </row>
    <row r="24" spans="1:17" ht="13.5" thickTop="1">
      <c r="A24" s="8"/>
      <c r="B24" s="68">
        <v>2</v>
      </c>
      <c r="C24" s="69">
        <v>1</v>
      </c>
      <c r="D24" s="70">
        <f>CHOOSE(B24,L7,L8,L9,L10,L11,L12,L13,L14,L15,L16)</f>
        <v>1500</v>
      </c>
      <c r="E24" s="94">
        <f>CHOOSE(B24,M7,M8,M9,M10,M11,M12,M13,M14,M15,M16)</f>
        <v>1200</v>
      </c>
      <c r="F24" s="90">
        <f aca="true" t="shared" si="1" ref="F24:F33">C24*D24</f>
        <v>1500</v>
      </c>
      <c r="G24" s="94">
        <f>IF(C24=0,0,(CHOOSE(B24,N7,N8,N9,N10,N11,N12,N13,N14,N15,N16)))</f>
        <v>700</v>
      </c>
      <c r="H24" s="90">
        <f>IF(B22&gt;=(G24+E24),(G24+B22-(G24+E24))*D24*C24/1000000,IF(B22&gt;=E24,D24*G24/1000000,B22*D24*C24/1000000))</f>
        <v>0.75</v>
      </c>
      <c r="I24" s="85">
        <f>IF(B22&lt;=G24,(B19-(G24+E24)+G24-B22)*D24*C24/1000000,IF(B22&gt;=(G24+E24),(B19-B22)*D24*C24/1000000,(B19-(G24+E24))*D24*C24/1000000))</f>
        <v>1.95</v>
      </c>
      <c r="K24" s="76">
        <v>1</v>
      </c>
      <c r="L24" s="77">
        <v>500</v>
      </c>
      <c r="N24" s="39">
        <v>1</v>
      </c>
      <c r="O24" s="40">
        <v>100</v>
      </c>
      <c r="P24" s="66">
        <v>100</v>
      </c>
      <c r="Q24" s="105">
        <v>2500</v>
      </c>
    </row>
    <row r="25" spans="1:17" ht="13.5" customHeight="1">
      <c r="A25" s="9"/>
      <c r="B25" s="78">
        <v>1</v>
      </c>
      <c r="C25" s="79">
        <v>0</v>
      </c>
      <c r="D25" s="50">
        <f>CHOOSE(B25,L7,L8,L9,L10,L11,L12,L13,L14,L15,L16)</f>
        <v>1500</v>
      </c>
      <c r="E25" s="95">
        <f>CHOOSE(B25,M7,M8,M9,M10,M11,M12,M13,M14,M15,M16)</f>
        <v>1200</v>
      </c>
      <c r="F25" s="91">
        <f t="shared" si="1"/>
        <v>0</v>
      </c>
      <c r="G25" s="95">
        <f>IF(C25=0,0,(CHOOSE(B25,N7,N8,N9,N10,N11,N12,N13,N14,N15,N16)))</f>
        <v>0</v>
      </c>
      <c r="H25" s="91">
        <f>IF(B22&gt;=(G25+E25),(G25+B22-(G25+E25))*D25*C25/1000000,IF(B22&gt;=E25,D25*C25*G25/1000000,B22*D25*C25/1000000))</f>
        <v>0</v>
      </c>
      <c r="I25" s="86">
        <f>IF(B22&lt;=G25,(B19-(G25+E25)+G25-B22)*D25*C25/1000000,IF(B22&gt;=(G25+E25),(B19-B22)*D25*C25/1000000,(B19-(G25+E25))*D25*C25/1000000))</f>
        <v>0</v>
      </c>
      <c r="K25" s="82">
        <v>2</v>
      </c>
      <c r="L25" s="83">
        <v>1500</v>
      </c>
      <c r="N25" s="43">
        <v>2</v>
      </c>
      <c r="O25" s="44">
        <v>300</v>
      </c>
      <c r="P25" s="67">
        <v>200</v>
      </c>
      <c r="Q25" s="106">
        <v>1800</v>
      </c>
    </row>
    <row r="26" spans="1:17" ht="12" customHeight="1">
      <c r="A26" s="9" t="s">
        <v>5</v>
      </c>
      <c r="B26" s="71">
        <v>1</v>
      </c>
      <c r="C26" s="72">
        <v>0</v>
      </c>
      <c r="D26" s="70">
        <f>CHOOSE(B26,L7,L8,L9,L10,L11,L12,L13,L14,L15,L16)</f>
        <v>1500</v>
      </c>
      <c r="E26" s="94">
        <f>CHOOSE(B26,M7,M8,M9,M10,M11,M12,M13,M14,M15,M16)</f>
        <v>1200</v>
      </c>
      <c r="F26" s="90">
        <f t="shared" si="1"/>
        <v>0</v>
      </c>
      <c r="G26" s="94">
        <f>IF(C26=0,0,(CHOOSE(B26,N7,N8,N9,N10,N11,N12,N13,N14,N15,N16)))</f>
        <v>0</v>
      </c>
      <c r="H26" s="90">
        <f>IF(B22&gt;=(G26+E26),(G26+B22-(G26+E26))*D26*C26/1000000,IF(B22&gt;=E26,D26*C26*G26/1000000,B22*D26*C26/1000000))</f>
        <v>0</v>
      </c>
      <c r="I26" s="87">
        <f>IF(B22&lt;=G26,(B19-(G26+E26)+G26-B22)*D26*C26/1000000,IF(B22&gt;=(G26+E26),(B19-B22)*D26*C26/1000000,(B19-(G26+E26))*D26*C26/1000000))</f>
        <v>0</v>
      </c>
      <c r="K26" s="76">
        <v>3</v>
      </c>
      <c r="L26" s="77">
        <v>2600</v>
      </c>
      <c r="N26" s="43">
        <v>3</v>
      </c>
      <c r="O26" s="44">
        <v>400</v>
      </c>
      <c r="P26" s="67">
        <v>400</v>
      </c>
      <c r="Q26" s="105">
        <v>1500</v>
      </c>
    </row>
    <row r="27" spans="1:17" ht="12.75" customHeight="1">
      <c r="A27" s="9"/>
      <c r="B27" s="78">
        <v>1</v>
      </c>
      <c r="C27" s="79">
        <v>0</v>
      </c>
      <c r="D27" s="50">
        <f>CHOOSE(B27,L7,L8,L9,L10,L11,L12,L13,L14,L15,L16)</f>
        <v>1500</v>
      </c>
      <c r="E27" s="95">
        <f>CHOOSE(B27,M7,M8,M9,M10,M11,M12,M13,M14,M15,M16)</f>
        <v>1200</v>
      </c>
      <c r="F27" s="91">
        <f t="shared" si="1"/>
        <v>0</v>
      </c>
      <c r="G27" s="95">
        <f>IF(C27=0,0,(CHOOSE(B27,N7,N8,N9,N10,N11,N12,N13,N14,N15,N16)))</f>
        <v>0</v>
      </c>
      <c r="H27" s="91">
        <f>IF(B22&gt;=(G27+E27),(G27+B22-(G27+E27))*D27*C27/1000000,IF(B22&gt;=E27,D27*C27*G27/1000000,B22*D27*C27/1000000))</f>
        <v>0</v>
      </c>
      <c r="I27" s="86">
        <f>IF(B22&lt;=G27,(B19-(G27+E27)+G27-B22)*D27*C27/1000000,IF(B22&gt;=(G27+E27),(B19-B22)*D27*C27/1000000,(B19-(G27+E27))*D27*C27/1000000))</f>
        <v>0</v>
      </c>
      <c r="K27" s="82">
        <v>4</v>
      </c>
      <c r="L27" s="83">
        <v>2100</v>
      </c>
      <c r="N27" s="43">
        <v>4</v>
      </c>
      <c r="O27" s="44">
        <v>0</v>
      </c>
      <c r="P27" s="67">
        <v>0</v>
      </c>
      <c r="Q27" s="106">
        <v>0</v>
      </c>
    </row>
    <row r="28" spans="1:17" ht="13.5" customHeight="1" thickBot="1">
      <c r="A28" s="10"/>
      <c r="B28" s="13">
        <v>1</v>
      </c>
      <c r="C28" s="11">
        <v>0</v>
      </c>
      <c r="D28" s="7">
        <f>CHOOSE(B28,L7,L8,L9,L10,L11,L12,L13,L14,L15,L16)</f>
        <v>1500</v>
      </c>
      <c r="E28" s="96">
        <f>CHOOSE(B28,M7,M8,M9,M10,M11,M12,M13,M14,M15,M16)</f>
        <v>1200</v>
      </c>
      <c r="F28" s="92">
        <f t="shared" si="1"/>
        <v>0</v>
      </c>
      <c r="G28" s="96">
        <f>IF(C28=0,0,(CHOOSE(B28,N7,N8,N9,N10,N11,N12,N13,N14,N15,N16)))</f>
        <v>0</v>
      </c>
      <c r="H28" s="92">
        <f>IF(B22&gt;=(G28+E28),(G28+B22-(G28+E28))*D28*C28/1000000,IF(B22&gt;=E28,D28*C28*G28/1000000,B22*D28*C28/1000000))</f>
        <v>0</v>
      </c>
      <c r="I28" s="88">
        <f>IF(B22&lt;=G28,(B19-(G28+E28)+G28-B22)*D28*C28/1000000,IF(B22&gt;=(G28+E28),(B19-B22)*D28*C28/1000000,(B19-(G28+E28))*D28*C28/1000000))</f>
        <v>0</v>
      </c>
      <c r="K28" s="76">
        <v>5</v>
      </c>
      <c r="L28" s="77">
        <v>900</v>
      </c>
      <c r="N28" s="102">
        <v>5</v>
      </c>
      <c r="O28" s="103">
        <v>0</v>
      </c>
      <c r="P28" s="104">
        <v>0</v>
      </c>
      <c r="Q28" s="107">
        <v>0</v>
      </c>
    </row>
    <row r="29" spans="1:19" ht="13.5" customHeight="1" thickTop="1">
      <c r="A29" s="8"/>
      <c r="B29" s="73">
        <v>1</v>
      </c>
      <c r="C29" s="74">
        <v>1</v>
      </c>
      <c r="D29" s="70">
        <f>CHOOSE(B29,Q7,Q8,Q9,Q10,Q11,Q12,Q13,Q14,Q15,Q16)</f>
        <v>1200</v>
      </c>
      <c r="E29" s="94">
        <f>CHOOSE(B29,R7,R8,R9,R10,R11,R12,R13,R14,R15,R16)</f>
        <v>2500</v>
      </c>
      <c r="F29" s="90">
        <f t="shared" si="1"/>
        <v>1200</v>
      </c>
      <c r="G29" s="94"/>
      <c r="H29" s="90">
        <f>IF(B22&gt;E29,(B22-E29)*D29*C29/1000000,0)</f>
        <v>0</v>
      </c>
      <c r="I29" s="87">
        <f>IF(B22&gt;E29,(B19-B22)*D29*C29/1000000,(B19-E29)*D29*C29/1000000)</f>
        <v>0.6</v>
      </c>
      <c r="K29" s="82">
        <v>6</v>
      </c>
      <c r="L29" s="83">
        <v>3000</v>
      </c>
      <c r="R29" s="27"/>
      <c r="S29" s="23"/>
    </row>
    <row r="30" spans="1:19" ht="12.75" customHeight="1">
      <c r="A30" s="9"/>
      <c r="B30" s="80">
        <v>2</v>
      </c>
      <c r="C30" s="81">
        <v>0</v>
      </c>
      <c r="D30" s="50">
        <f>CHOOSE(B30,Q7,Q8,Q9,Q10,Q11,Q12,Q13,Q14,Q15,Q16)</f>
        <v>1500</v>
      </c>
      <c r="E30" s="95">
        <f>CHOOSE(B30,R7,R8,R9,R10,R11,R12,R13,R14,R15,R16)</f>
        <v>1200</v>
      </c>
      <c r="F30" s="91">
        <f t="shared" si="1"/>
        <v>0</v>
      </c>
      <c r="G30" s="95"/>
      <c r="H30" s="91">
        <f>IF(B22&gt;E30,(B22-E30)*D30*C30/1000000,0)</f>
        <v>0</v>
      </c>
      <c r="I30" s="86">
        <f>IF(B22&gt;E30,(B19-B22)*D30*C30/1000000,(B19-E30)*D30*C30/1000000)</f>
        <v>0</v>
      </c>
      <c r="K30" s="76">
        <v>7</v>
      </c>
      <c r="L30" s="77">
        <v>0</v>
      </c>
      <c r="N30" s="23"/>
      <c r="O30" s="23"/>
      <c r="P30" s="23"/>
      <c r="Q30" s="23"/>
      <c r="R30" s="27"/>
      <c r="S30" s="23"/>
    </row>
    <row r="31" spans="1:19" ht="12.75">
      <c r="A31" s="9" t="s">
        <v>6</v>
      </c>
      <c r="B31" s="73">
        <v>2</v>
      </c>
      <c r="C31" s="75">
        <v>0</v>
      </c>
      <c r="D31" s="70">
        <f>CHOOSE(B31,Q7,Q8,Q9,Q10,Q11,Q12,Q13,Q14,Q15,Q16)</f>
        <v>1500</v>
      </c>
      <c r="E31" s="94">
        <f>CHOOSE(B31,R7,R8,R9,R10,R11,R12,R13,R14,R15,R16)</f>
        <v>1200</v>
      </c>
      <c r="F31" s="90">
        <f t="shared" si="1"/>
        <v>0</v>
      </c>
      <c r="G31" s="94"/>
      <c r="H31" s="90">
        <f>IF(B22&gt;E31,(B22-E31)*D31*C31/1000000,0)</f>
        <v>0</v>
      </c>
      <c r="I31" s="87">
        <f>IF(B22&gt;E31,(B19-B22)*D31*C31/1000000,(B19-E31)*D31*C31/1000000)</f>
        <v>0</v>
      </c>
      <c r="K31" s="82">
        <v>8</v>
      </c>
      <c r="L31" s="83">
        <v>0</v>
      </c>
      <c r="N31" s="23"/>
      <c r="O31" s="23"/>
      <c r="P31" s="23"/>
      <c r="Q31" s="23"/>
      <c r="R31" s="27"/>
      <c r="S31" s="23"/>
    </row>
    <row r="32" spans="1:19" ht="12.75">
      <c r="A32" s="9"/>
      <c r="B32" s="80">
        <v>2</v>
      </c>
      <c r="C32" s="81">
        <v>0</v>
      </c>
      <c r="D32" s="50">
        <f>CHOOSE(B32,Q7,Q8,Q9,Q10,Q11,Q12,Q13,Q14,Q15,Q16)</f>
        <v>1500</v>
      </c>
      <c r="E32" s="95">
        <f>CHOOSE(B32,R7,R8,R9,R10,R11,R12,R13,R14,R15,R16)</f>
        <v>1200</v>
      </c>
      <c r="F32" s="91">
        <f t="shared" si="1"/>
        <v>0</v>
      </c>
      <c r="G32" s="95"/>
      <c r="H32" s="91">
        <f>IF(B22&gt;E32,(B22-E32)*D32*C32/1000000,0)</f>
        <v>0</v>
      </c>
      <c r="I32" s="86">
        <f>IF(B22&gt;E31,(B19-B22)*D31*C31/1000000,(B19-E31)*D31*C31/1000000)</f>
        <v>0</v>
      </c>
      <c r="K32" s="76">
        <v>9</v>
      </c>
      <c r="L32" s="77">
        <v>0</v>
      </c>
      <c r="N32" s="23"/>
      <c r="O32" s="23"/>
      <c r="P32" s="23"/>
      <c r="Q32" s="23"/>
      <c r="R32" s="27"/>
      <c r="S32" s="23"/>
    </row>
    <row r="33" spans="1:19" ht="13.5" thickBot="1">
      <c r="A33" s="10"/>
      <c r="B33" s="14">
        <v>2</v>
      </c>
      <c r="C33" s="12">
        <v>0</v>
      </c>
      <c r="D33" s="7">
        <f>CHOOSE(B33,Q7,Q8,Q9,Q10,Q11,Q12,Q13,Q14,Q15,Q16)</f>
        <v>1500</v>
      </c>
      <c r="E33" s="96">
        <f>CHOOSE(B33,R7,R8,R9,R10,R11,R12,R13,R14,R15,R16)</f>
        <v>1200</v>
      </c>
      <c r="F33" s="92">
        <f t="shared" si="1"/>
        <v>0</v>
      </c>
      <c r="G33" s="96"/>
      <c r="H33" s="92">
        <f>IF(B22&gt;E33,(B22-E33)*D33*C33/1000000,0)</f>
        <v>0</v>
      </c>
      <c r="I33" s="88">
        <f>IF(B22&gt;E31,(B19-B22)*D31*C31/1000000,(B19-E31)*D31*C31/1000000)</f>
        <v>0</v>
      </c>
      <c r="K33" s="31">
        <v>10</v>
      </c>
      <c r="L33" s="10">
        <v>0</v>
      </c>
      <c r="N33" s="23"/>
      <c r="O33" s="23"/>
      <c r="P33" s="23"/>
      <c r="Q33" s="23"/>
      <c r="R33" s="27"/>
      <c r="S33" s="23"/>
    </row>
    <row r="34" ht="13.5" thickTop="1"/>
    <row r="35" spans="1:11" ht="13.5" thickBot="1">
      <c r="A35" s="117" t="s">
        <v>3</v>
      </c>
      <c r="B35" s="180"/>
      <c r="C35" s="5"/>
      <c r="D35" s="5"/>
      <c r="E35" s="5"/>
      <c r="F35" s="5"/>
      <c r="G35" s="5"/>
      <c r="H35" s="5"/>
      <c r="I35" s="5"/>
      <c r="K35" s="2" t="s">
        <v>33</v>
      </c>
    </row>
    <row r="36" spans="1:11" ht="13.5" thickBot="1">
      <c r="A36" s="4" t="s">
        <v>15</v>
      </c>
      <c r="B36" s="16">
        <v>3000</v>
      </c>
      <c r="K36" t="s">
        <v>41</v>
      </c>
    </row>
    <row r="37" spans="1:11" ht="13.5" thickBot="1">
      <c r="A37" s="3" t="s">
        <v>8</v>
      </c>
      <c r="B37" s="32">
        <v>6000</v>
      </c>
      <c r="K37" t="s">
        <v>31</v>
      </c>
    </row>
    <row r="38" spans="1:11" ht="13.5" thickBot="1">
      <c r="A38" s="3" t="s">
        <v>10</v>
      </c>
      <c r="B38" s="30">
        <v>1</v>
      </c>
      <c r="K38" t="s">
        <v>42</v>
      </c>
    </row>
    <row r="39" spans="1:11" ht="13.5" thickBot="1">
      <c r="A39" s="3" t="s">
        <v>39</v>
      </c>
      <c r="B39" s="1">
        <f>CHOOSE(B38,L24,L25,L26,L27,L28,L29,L30,L31,L32,L33)</f>
        <v>500</v>
      </c>
      <c r="K39" t="s">
        <v>43</v>
      </c>
    </row>
    <row r="40" spans="1:11" ht="39.75" thickBot="1" thickTop="1">
      <c r="A40" s="19"/>
      <c r="B40" s="20" t="s">
        <v>7</v>
      </c>
      <c r="C40" s="21" t="s">
        <v>25</v>
      </c>
      <c r="D40" s="18" t="s">
        <v>13</v>
      </c>
      <c r="E40" s="93" t="s">
        <v>14</v>
      </c>
      <c r="F40" s="89" t="s">
        <v>20</v>
      </c>
      <c r="G40" s="93" t="s">
        <v>22</v>
      </c>
      <c r="H40" s="89" t="s">
        <v>23</v>
      </c>
      <c r="I40" s="84" t="s">
        <v>24</v>
      </c>
      <c r="K40" s="2" t="s">
        <v>32</v>
      </c>
    </row>
    <row r="41" spans="1:11" ht="13.5" thickTop="1">
      <c r="A41" s="8"/>
      <c r="B41" s="68">
        <v>2</v>
      </c>
      <c r="C41" s="69">
        <v>1</v>
      </c>
      <c r="D41" s="70">
        <f>CHOOSE(B41,L7,L8,L9,L10,L11,L12,L13,L14,L15,L16)</f>
        <v>1500</v>
      </c>
      <c r="E41" s="94">
        <f>CHOOSE(B41,M7,M8,M9,M10,M11,M12,M13,M14,M15,M16)</f>
        <v>1200</v>
      </c>
      <c r="F41" s="90">
        <f aca="true" t="shared" si="2" ref="F41:F50">C41*D41</f>
        <v>1500</v>
      </c>
      <c r="G41" s="94">
        <f>IF(C41=0,0,(CHOOSE(B41,N7,N8,N9,N10,N11,N12,N13,N14,N15,N16)))</f>
        <v>700</v>
      </c>
      <c r="H41" s="90">
        <f>IF(B39&gt;=(G41+E41),(G41+B39-(G41+E41))*D41*C41/1000000,IF(B39&gt;=E41,D41*G41/1000000,B39*D41*C41/1000000))</f>
        <v>0.75</v>
      </c>
      <c r="I41" s="85">
        <f>IF(B39&lt;=G41,(B36-(G41+E41)+G41-B39)*D41*C41/1000000,IF(B39&gt;=(G41+E41),(B36-B39)*D41*C41/1000000,(B36-(G41+E41))*D41*C41/1000000))</f>
        <v>1.95</v>
      </c>
      <c r="K41" t="s">
        <v>37</v>
      </c>
    </row>
    <row r="42" spans="1:11" ht="12.75">
      <c r="A42" s="9"/>
      <c r="B42" s="78">
        <v>1</v>
      </c>
      <c r="C42" s="79">
        <v>0</v>
      </c>
      <c r="D42" s="50">
        <f>CHOOSE(B42,L7,L8,L9,L10,L11,L12,L13,L14,L15,L16)</f>
        <v>1500</v>
      </c>
      <c r="E42" s="95">
        <f>CHOOSE(B42,M7,M8,M9,M10,M11,M12,M13,M14,M15,M16)</f>
        <v>1200</v>
      </c>
      <c r="F42" s="91">
        <f t="shared" si="2"/>
        <v>0</v>
      </c>
      <c r="G42" s="95">
        <f>IF(C42=0,0,(CHOOSE(B42,N7,N8,N9,N10,N11,N12,N13,N14,N15,N16)))</f>
        <v>0</v>
      </c>
      <c r="H42" s="91">
        <f>IF(B39&gt;=(G42+E42),(G42+B39-(G42+E42))*D42*C42/1000000,IF(B39&gt;=E42,D42*C42*G42/1000000,B39*D42*C42/1000000))</f>
        <v>0</v>
      </c>
      <c r="I42" s="86">
        <f>IF(B39&lt;=G42,(B36-(G42+E42)+G42-B39)*D42*C42/1000000,IF(B39&gt;=(G42+E42),(B36-B39)*D42*C42/1000000,(B36-(G42+E42))*D42*C42/1000000))</f>
        <v>0</v>
      </c>
      <c r="K42" t="s">
        <v>34</v>
      </c>
    </row>
    <row r="43" spans="1:11" ht="12.75">
      <c r="A43" s="9" t="s">
        <v>5</v>
      </c>
      <c r="B43" s="71">
        <v>1</v>
      </c>
      <c r="C43" s="72">
        <v>0</v>
      </c>
      <c r="D43" s="70">
        <f>CHOOSE(B43,L7,L8,L9,L10,L11,L12,L13,L14,L15,L16)</f>
        <v>1500</v>
      </c>
      <c r="E43" s="94">
        <f>CHOOSE(B43,M7,M8,M9,M10,M11,M12,M13,M14,M15,M16)</f>
        <v>1200</v>
      </c>
      <c r="F43" s="90">
        <f t="shared" si="2"/>
        <v>0</v>
      </c>
      <c r="G43" s="94">
        <f>IF(C43=0,0,(CHOOSE(B43,N7,N8,N9,N10,N11,N12,N13,N14,N15,N16)))</f>
        <v>0</v>
      </c>
      <c r="H43" s="90">
        <f>IF(B39&gt;=(G43+E43),(G43+B39-(G43+E43))*D43*C43/1000000,IF(B39&gt;=E43,D43*C43*G43/1000000,B39*D43*C43/1000000))</f>
        <v>0</v>
      </c>
      <c r="I43" s="87">
        <f>IF(B39&lt;=G43,(B36-(G43+E43)+G43-B39)*D43*C43/1000000,IF(B39&gt;=(G43+E43),(B36-B39)*D43*C43/1000000,(B36-(G43+E43))*D43*C43/1000000))</f>
        <v>0</v>
      </c>
      <c r="K43" t="s">
        <v>35</v>
      </c>
    </row>
    <row r="44" spans="1:11" ht="12.75">
      <c r="A44" s="9"/>
      <c r="B44" s="78">
        <v>1</v>
      </c>
      <c r="C44" s="79">
        <v>0</v>
      </c>
      <c r="D44" s="50">
        <f>CHOOSE(B44,L7,L8,L9,L10,L11,L12,L13,L14,L15,L16)</f>
        <v>1500</v>
      </c>
      <c r="E44" s="95">
        <f>CHOOSE(B44,M7,M8,M9,M10,M11,M12,M13,M14,M15,M16)</f>
        <v>1200</v>
      </c>
      <c r="F44" s="91">
        <f t="shared" si="2"/>
        <v>0</v>
      </c>
      <c r="G44" s="95">
        <f>IF(C44=0,0,(CHOOSE(B44,N7,N8,N9,N10,N11,N12,N13,N14,N15,N16)))</f>
        <v>0</v>
      </c>
      <c r="H44" s="91">
        <f>IF(B39&gt;=(G44+E44),(G44+B39-(G44+E44))*D44*C44/1000000,IF(B39&gt;=E44,D44*C44*G44/1000000,B39*D44*C44/1000000))</f>
        <v>0</v>
      </c>
      <c r="I44" s="86">
        <f>IF(B39&lt;=G44,(B36-(G44+E44)+G44-B39)*D44*C44/1000000,IF(B39&gt;=(G44+E44),(B36-B39)*D44*C44/1000000,(B36-(G44+E44))*D44*C44/1000000))</f>
        <v>0</v>
      </c>
      <c r="K44" t="s">
        <v>40</v>
      </c>
    </row>
    <row r="45" spans="1:9" ht="13.5" thickBot="1">
      <c r="A45" s="10"/>
      <c r="B45" s="13">
        <v>1</v>
      </c>
      <c r="C45" s="11">
        <v>0</v>
      </c>
      <c r="D45" s="7">
        <f>CHOOSE(B45,L7,L8,L9,L10,L11,L12,L13,L14,L15,L16)</f>
        <v>1500</v>
      </c>
      <c r="E45" s="96">
        <f>CHOOSE(B45,M7,M8,M9,M10,M11,M12,M13,M14,M15,M16)</f>
        <v>1200</v>
      </c>
      <c r="F45" s="92">
        <f t="shared" si="2"/>
        <v>0</v>
      </c>
      <c r="G45" s="96">
        <f>IF(C45=0,0,(CHOOSE(B45,N7,N8,N9,N10,N11,N12,N13,N14,N15,N16)))</f>
        <v>0</v>
      </c>
      <c r="H45" s="92">
        <f>IF(B39&gt;=(G45+E45),(G45+B39-(G45+E45))*D45*C45/1000000,IF(B39&gt;=E45,D45*C45*G45/1000000,B39*D45*C45/1000000))</f>
        <v>0</v>
      </c>
      <c r="I45" s="88">
        <f>IF(B39&lt;=G45,(B36-(G45+E45)+G45-B39)*D45*C45/1000000,IF(B39&gt;=(G45+E45),(B36-B39)*D45*C45/1000000,(B36-(G45+E45))*D45*C45/1000000))</f>
        <v>0</v>
      </c>
    </row>
    <row r="46" spans="1:9" ht="13.5" thickTop="1">
      <c r="A46" s="8"/>
      <c r="B46" s="73">
        <v>1</v>
      </c>
      <c r="C46" s="74">
        <v>1</v>
      </c>
      <c r="D46" s="70">
        <f>CHOOSE(B46,Q7,Q8,Q9,Q10,Q11,Q12,Q13,Q14,Q15,Q16)</f>
        <v>1200</v>
      </c>
      <c r="E46" s="94">
        <f>CHOOSE(B46,R7,R8,R9,R10,R11,R12,R13,R14,R15,R16)</f>
        <v>2500</v>
      </c>
      <c r="F46" s="90">
        <f t="shared" si="2"/>
        <v>1200</v>
      </c>
      <c r="G46" s="94"/>
      <c r="H46" s="90">
        <f>IF(B39&gt;E46,(B39-E46)*D46*C46/1000000,0)</f>
        <v>0</v>
      </c>
      <c r="I46" s="87">
        <f>IF(B39&gt;E46,(B36-B39)*D46*C46/1000000,(B36-E46)*D46*C46/1000000)</f>
        <v>0.6</v>
      </c>
    </row>
    <row r="47" spans="1:9" ht="12.75">
      <c r="A47" s="9"/>
      <c r="B47" s="80">
        <v>2</v>
      </c>
      <c r="C47" s="81">
        <v>0</v>
      </c>
      <c r="D47" s="50">
        <f>CHOOSE(B47,Q7,Q8,Q9,Q10,Q11,Q12,Q13,Q14,Q15,Q16)</f>
        <v>1500</v>
      </c>
      <c r="E47" s="95">
        <f>CHOOSE(B47,R7,R8,R9,R10,R11,R12,R13,R14,R15,R16)</f>
        <v>1200</v>
      </c>
      <c r="F47" s="91">
        <f t="shared" si="2"/>
        <v>0</v>
      </c>
      <c r="G47" s="95"/>
      <c r="H47" s="91">
        <f>IF(B39&gt;E47,(B39-E47)*D47*C47/1000000,0)</f>
        <v>0</v>
      </c>
      <c r="I47" s="86">
        <f>IF(B39&gt;E47,(B36-B39)*D47*C47/1000000,(B36-E47)*D47*C47/1000000)</f>
        <v>0</v>
      </c>
    </row>
    <row r="48" spans="1:9" ht="12.75">
      <c r="A48" s="9" t="s">
        <v>6</v>
      </c>
      <c r="B48" s="73">
        <v>2</v>
      </c>
      <c r="C48" s="75">
        <v>0</v>
      </c>
      <c r="D48" s="70">
        <f>CHOOSE(B48,Q7,Q8,Q9,Q10,Q11,Q12,Q13,Q14,Q15,Q16)</f>
        <v>1500</v>
      </c>
      <c r="E48" s="94">
        <f>CHOOSE(B48,R7,R8,R9,R10,R11,R12,R13,R14,R15,R16)</f>
        <v>1200</v>
      </c>
      <c r="F48" s="90">
        <f t="shared" si="2"/>
        <v>0</v>
      </c>
      <c r="G48" s="94"/>
      <c r="H48" s="90">
        <f>IF(B39&gt;E48,(B39-E48)*D48*C48/1000000,0)</f>
        <v>0</v>
      </c>
      <c r="I48" s="87">
        <f>IF(B39&gt;E48,(B36-B39)*D48*C48/1000000,(B36-E48)*D48*C48/1000000)</f>
        <v>0</v>
      </c>
    </row>
    <row r="49" spans="1:9" ht="12.75">
      <c r="A49" s="9"/>
      <c r="B49" s="80">
        <v>2</v>
      </c>
      <c r="C49" s="81">
        <v>0</v>
      </c>
      <c r="D49" s="50">
        <f>CHOOSE(B49,Q7,Q8,Q9,Q10,Q11,Q12,Q13,Q14,Q15,Q16)</f>
        <v>1500</v>
      </c>
      <c r="E49" s="95">
        <f>CHOOSE(B49,R7,R8,R9,R10,R11,R12,R13,R14,R15,R16)</f>
        <v>1200</v>
      </c>
      <c r="F49" s="91">
        <f t="shared" si="2"/>
        <v>0</v>
      </c>
      <c r="G49" s="95"/>
      <c r="H49" s="91">
        <f>IF(B39&gt;E49,(B39-E49)*D49*C49/1000000,0)</f>
        <v>0</v>
      </c>
      <c r="I49" s="86">
        <f>IF(B39&gt;E48,(B36-B39)*D48*C48/1000000,(B36-E48)*D48*C48/1000000)</f>
        <v>0</v>
      </c>
    </row>
    <row r="50" spans="1:9" ht="13.5" thickBot="1">
      <c r="A50" s="10"/>
      <c r="B50" s="14">
        <v>2</v>
      </c>
      <c r="C50" s="12">
        <v>0</v>
      </c>
      <c r="D50" s="7">
        <f>CHOOSE(B50,Q7,Q8,Q9,Q10,Q11,Q12,Q13,Q14,Q15,Q16)</f>
        <v>1500</v>
      </c>
      <c r="E50" s="96">
        <f>CHOOSE(B50,R7,R8,R9,R10,R11,R12,R13,R14,R15,R16)</f>
        <v>1200</v>
      </c>
      <c r="F50" s="92">
        <f t="shared" si="2"/>
        <v>0</v>
      </c>
      <c r="G50" s="96"/>
      <c r="H50" s="92">
        <f>IF(B39&gt;E50,(B39-E50)*D50*C50/1000000,0)</f>
        <v>0</v>
      </c>
      <c r="I50" s="88">
        <f>IF(B39&gt;E48,(B36-B39)*D48*C48/1000000,(B36-E48)*D48*C48/1000000)</f>
        <v>0</v>
      </c>
    </row>
    <row r="51" ht="13.5" thickTop="1"/>
    <row r="52" spans="1:9" ht="13.5" thickBot="1">
      <c r="A52" s="117" t="s">
        <v>4</v>
      </c>
      <c r="B52" s="118"/>
      <c r="C52" s="5"/>
      <c r="D52" s="5"/>
      <c r="E52" s="5"/>
      <c r="F52" s="5"/>
      <c r="G52" s="5"/>
      <c r="H52" s="5"/>
      <c r="I52" s="5"/>
    </row>
    <row r="53" spans="1:2" ht="13.5" thickBot="1">
      <c r="A53" s="4" t="s">
        <v>15</v>
      </c>
      <c r="B53" s="16">
        <v>3000</v>
      </c>
    </row>
    <row r="54" spans="1:2" ht="13.5" thickBot="1">
      <c r="A54" s="3" t="s">
        <v>8</v>
      </c>
      <c r="B54" s="32">
        <v>6000</v>
      </c>
    </row>
    <row r="55" spans="1:2" ht="13.5" thickBot="1">
      <c r="A55" s="3" t="s">
        <v>10</v>
      </c>
      <c r="B55" s="30">
        <v>1</v>
      </c>
    </row>
    <row r="56" spans="1:16" ht="13.5" thickBot="1">
      <c r="A56" s="3" t="s">
        <v>39</v>
      </c>
      <c r="B56" s="1">
        <f>CHOOSE(B55,L24,L25,L26,L27,L28,L29,L30,L31,L32,L33)</f>
        <v>500</v>
      </c>
      <c r="M56" s="118"/>
      <c r="N56" s="117" t="s">
        <v>17</v>
      </c>
      <c r="O56" s="118"/>
      <c r="P56" s="118"/>
    </row>
    <row r="57" spans="1:17" ht="39.75" thickBot="1" thickTop="1">
      <c r="A57" s="19"/>
      <c r="B57" s="20" t="s">
        <v>7</v>
      </c>
      <c r="C57" s="21" t="s">
        <v>25</v>
      </c>
      <c r="D57" s="18" t="s">
        <v>13</v>
      </c>
      <c r="E57" s="93" t="s">
        <v>14</v>
      </c>
      <c r="F57" s="89" t="s">
        <v>20</v>
      </c>
      <c r="G57" s="93" t="s">
        <v>22</v>
      </c>
      <c r="H57" s="89" t="s">
        <v>23</v>
      </c>
      <c r="I57" s="84" t="s">
        <v>24</v>
      </c>
      <c r="L57" s="18" t="s">
        <v>18</v>
      </c>
      <c r="M57" s="37" t="s">
        <v>9</v>
      </c>
      <c r="N57" s="38" t="s">
        <v>25</v>
      </c>
      <c r="O57" s="36" t="s">
        <v>38</v>
      </c>
      <c r="P57" s="114" t="s">
        <v>23</v>
      </c>
      <c r="Q57" s="113" t="s">
        <v>24</v>
      </c>
    </row>
    <row r="58" spans="1:17" ht="13.5" thickTop="1">
      <c r="A58" s="8"/>
      <c r="B58" s="68">
        <v>2</v>
      </c>
      <c r="C58" s="69">
        <v>1</v>
      </c>
      <c r="D58" s="70">
        <f>CHOOSE(B58,L7,L8,L9,L10,L11,L12,L13,L14,L15,L16)</f>
        <v>1500</v>
      </c>
      <c r="E58" s="94">
        <f>CHOOSE(B58,M7,M8,M9,M10,M11,M12,M13,M14,M15,M16)</f>
        <v>1200</v>
      </c>
      <c r="F58" s="90">
        <f aca="true" t="shared" si="3" ref="F58:F67">C58*D58</f>
        <v>1500</v>
      </c>
      <c r="G58" s="94">
        <f>IF(C58=0,0,(CHOOSE(B58,N7,N8,N9,N10,N11,N12,N13,N14,N15,N16)))</f>
        <v>700</v>
      </c>
      <c r="H58" s="90">
        <f>IF(B56&gt;=(G58+E58),(G58+B56-(G58+E58))*D58*C58/1000000,IF(B56&gt;=E58,D58*G58/1000000,B56*D58*C58/1000000))</f>
        <v>0.75</v>
      </c>
      <c r="I58" s="85">
        <f>IF(B56&lt;=G58,(B53-(G58+E58)+G58-B56)*D58*C58/1000000,IF(B56&gt;=(G58+E58),(B53-B56)*D58*C58/1000000,(B53-(G58+E58))*D58*C58/1000000))</f>
        <v>1.95</v>
      </c>
      <c r="L58" s="108">
        <v>1</v>
      </c>
      <c r="M58" s="41">
        <v>2</v>
      </c>
      <c r="N58" s="42">
        <v>1</v>
      </c>
      <c r="O58" s="61">
        <f>CHOOSE(M58,L24,L25,L26,L27,L28,L29,L30,L31,L32,L33)</f>
        <v>1500</v>
      </c>
      <c r="P58" s="90">
        <f>(CHOOSE(L58,O24,O25,O26,O27,O28)+CHOOSE(L58,P24,P25,P26,P27,P28))*2*N58*O58/1000000</f>
        <v>0.6</v>
      </c>
      <c r="Q58" s="87">
        <f>(CHOOSE(L58,O24,O25,O26,O27,O28)+CHOOSE(L58,P24,P25,P26,P27,P28))*2*N58*(CHOOSE(L58,Q24,Q25,Q26,Q27,Q28)-O58)/1000000</f>
        <v>0.4</v>
      </c>
    </row>
    <row r="59" spans="1:17" ht="12.75">
      <c r="A59" s="9"/>
      <c r="B59" s="78">
        <v>1</v>
      </c>
      <c r="C59" s="79">
        <v>0</v>
      </c>
      <c r="D59" s="50">
        <f>CHOOSE(B59,L7,L8,L9,L10,L11,L12,L13,L14,L15,L16)</f>
        <v>1500</v>
      </c>
      <c r="E59" s="95">
        <f>CHOOSE(B59,M7,M8,M9,M10,M11,M12,M13,M14,M15,M16)</f>
        <v>1200</v>
      </c>
      <c r="F59" s="91">
        <f t="shared" si="3"/>
        <v>0</v>
      </c>
      <c r="G59" s="95">
        <f>IF(C59=0,0,(CHOOSE(B59,N7,N8,N9,N10,N11,N12,N13,N14,N15,N16)))</f>
        <v>0</v>
      </c>
      <c r="H59" s="91">
        <f>IF(B56&gt;=(G59+E59),(G59+B56-(G59+E59))*D59*C59/1000000,IF(B56&gt;=E59,D59*C59*G59/1000000,B56*D59*C59/1000000))</f>
        <v>0</v>
      </c>
      <c r="I59" s="86">
        <f>IF(B56&lt;=G59,(B53-(G59+E59)+G59-B56)*D59*C59/1000000,IF(B56&gt;=(G59+E59),(B53-B56)*D59*C59/1000000,(B53-(G59+E59))*D59*C59/1000000))</f>
        <v>0</v>
      </c>
      <c r="L59" s="109">
        <v>1</v>
      </c>
      <c r="M59" s="45">
        <v>2</v>
      </c>
      <c r="N59" s="46">
        <v>0</v>
      </c>
      <c r="O59" s="44">
        <f>CHOOSE(M59,L24,L25,L26,L27,L28,L29,L30,L31,L32,L33)</f>
        <v>1500</v>
      </c>
      <c r="P59" s="91">
        <f>(CHOOSE(L59,O24,O25,O26,O27,O28)+CHOOSE(L59,P24,P25,P26,P27,P28))*2*N59*O59/1000000</f>
        <v>0</v>
      </c>
      <c r="Q59" s="86">
        <f>(CHOOSE(L59,O24,O25,O26,O27,O28)+CHOOSE(L59,P24,P25,P26,P27,P28))*2*N59*(CHOOSE(L59,Q24,Q25,Q26,Q27,Q28)-O59)/1000000</f>
        <v>0</v>
      </c>
    </row>
    <row r="60" spans="1:17" ht="12.75">
      <c r="A60" s="9" t="s">
        <v>5</v>
      </c>
      <c r="B60" s="71">
        <v>1</v>
      </c>
      <c r="C60" s="72">
        <v>0</v>
      </c>
      <c r="D60" s="70">
        <f>CHOOSE(B60,L7,L8,L9,L10,L11,L12,L13,L14,L15,L16)</f>
        <v>1500</v>
      </c>
      <c r="E60" s="94">
        <f>CHOOSE(B60,M7,M8,M9,M10,M11,M12,M13,M14,M15,M16)</f>
        <v>1200</v>
      </c>
      <c r="F60" s="90">
        <f t="shared" si="3"/>
        <v>0</v>
      </c>
      <c r="G60" s="94">
        <f>IF(C60=0,0,(CHOOSE(B60,N7,N8,N9,N10,N11,N12,N13,N14,N15,N16)))</f>
        <v>0</v>
      </c>
      <c r="H60" s="90">
        <f>IF(B56&gt;=(G60+E60),(G60+B56-(G60+E60))*D60*C60/1000000,IF(B56&gt;=E60,D60*C60*G60/1000000,B56*D60*C60/1000000))</f>
        <v>0</v>
      </c>
      <c r="I60" s="87">
        <f>IF(B56&lt;=G60,(B53-(G60+E60)+G60-B56)*D60*C60/1000000,IF(B56&gt;=(G60+E60),(B53-B56)*D60*C60/1000000,(B53-(G60+E60))*D60*C60/1000000))</f>
        <v>0</v>
      </c>
      <c r="L60" s="109">
        <v>1</v>
      </c>
      <c r="M60" s="45">
        <v>2</v>
      </c>
      <c r="N60" s="46">
        <v>0</v>
      </c>
      <c r="O60" s="61">
        <f>CHOOSE(M60,L24,L25,L26,L27,L28,L29,L30,L31,L32,L33)</f>
        <v>1500</v>
      </c>
      <c r="P60" s="90">
        <f>(CHOOSE(L60,O24,O25,O26,O27,O28)+CHOOSE(L60,P24,P25,P26,P27,P28))*2*N60*O60/1000000</f>
        <v>0</v>
      </c>
      <c r="Q60" s="87">
        <f>(CHOOSE(L60,O24,O25,O26,O27,O28)+CHOOSE(L60,P24,P25,P26,P27,P28))*2*N60*(CHOOSE(L58,Q24,Q25,Q26,Q27,Q28)-O60)/1000000</f>
        <v>0</v>
      </c>
    </row>
    <row r="61" spans="1:17" ht="12.75">
      <c r="A61" s="9"/>
      <c r="B61" s="78">
        <v>1</v>
      </c>
      <c r="C61" s="79">
        <v>0</v>
      </c>
      <c r="D61" s="50">
        <f>CHOOSE(B61,L7,L8,L9,L10,L11,L12,L13,L14,L15,L16)</f>
        <v>1500</v>
      </c>
      <c r="E61" s="95">
        <f>CHOOSE(B61,M7,M8,M9,M10,M11,M12,M13,M14,M15,M16)</f>
        <v>1200</v>
      </c>
      <c r="F61" s="91">
        <f t="shared" si="3"/>
        <v>0</v>
      </c>
      <c r="G61" s="95">
        <f>IF(C61=0,0,(CHOOSE(B61,N7,N8,N9,N10,N11,N12,N13,N14,N15,N16)))</f>
        <v>0</v>
      </c>
      <c r="H61" s="91">
        <f>IF(B56&gt;=(G61+E61),(G61+B56-(G61+E61))*D61*C61/1000000,IF(B56&gt;=E61,D61*C61*G61/1000000,B56*D61*C61/1000000))</f>
        <v>0</v>
      </c>
      <c r="I61" s="86">
        <f>IF(B56&lt;=G61,(B53-(G61+E61)+G61-B56)*D61*C61/1000000,IF(B56&gt;=(G61+E61),(B53-B56)*D61*C61/1000000,(B53-(G61+E61))*D61*C61/1000000))</f>
        <v>0</v>
      </c>
      <c r="L61" s="109">
        <v>1</v>
      </c>
      <c r="M61" s="45">
        <v>2</v>
      </c>
      <c r="N61" s="46">
        <v>0</v>
      </c>
      <c r="O61" s="44">
        <f>CHOOSE(M61,L24,L25,L26,L27,L28,L29,L30,L31,L32,L33)</f>
        <v>1500</v>
      </c>
      <c r="P61" s="91">
        <f>(CHOOSE(L61,O24,O25,O26,O27,O28)+CHOOSE(L61,P24,P25,P26,P27,P28))*2*N61*O61/1000000</f>
        <v>0</v>
      </c>
      <c r="Q61" s="86">
        <f>(CHOOSE(L61,O24,O25,O26,O27,O28)+CHOOSE(L61,P24,P25,P26,P27,P28))*2*N61*(CHOOSE(L58,Q24,Q25,Q26,Q27,Q28)-O61)/1000000</f>
        <v>0</v>
      </c>
    </row>
    <row r="62" spans="1:17" ht="13.5" thickBot="1">
      <c r="A62" s="10"/>
      <c r="B62" s="13">
        <v>1</v>
      </c>
      <c r="C62" s="11">
        <v>0</v>
      </c>
      <c r="D62" s="7">
        <f>CHOOSE(B62,L7,L8,L9,L10,L11,L12,L13,L14,L15,L16)</f>
        <v>1500</v>
      </c>
      <c r="E62" s="96">
        <f>CHOOSE(B62,M7,M8,M9,M10,M11,M12,M13,M14,M15,M16)</f>
        <v>1200</v>
      </c>
      <c r="F62" s="92">
        <f t="shared" si="3"/>
        <v>0</v>
      </c>
      <c r="G62" s="96">
        <f>IF(C62=0,0,(CHOOSE(B62,N7,N8,N9,N10,N11,N12,N13,N14,N15,N16)))</f>
        <v>0</v>
      </c>
      <c r="H62" s="92">
        <f>IF(B56&gt;=(G62+E62),(G62+B56-(G62+E62))*D62*C62/1000000,IF(B56&gt;=E62,D62*C62*G62/1000000,B56*D62*C62/1000000))</f>
        <v>0</v>
      </c>
      <c r="I62" s="88">
        <f>IF(B56&lt;=G62,(B53-(G62+E62)+G62-B56)*D62*C62/1000000,IF(B56&gt;=(G62+E62),(B53-B56)*D62*C62/1000000,(B53-(G62+E62))*D62*C62/1000000))</f>
        <v>0</v>
      </c>
      <c r="L62" s="110">
        <v>1</v>
      </c>
      <c r="M62" s="111">
        <v>2</v>
      </c>
      <c r="N62" s="112">
        <v>0</v>
      </c>
      <c r="O62" s="103">
        <f>CHOOSE(M62,L24,L25,L26,L27,L28,L29,L30,L31,L32,L33)</f>
        <v>1500</v>
      </c>
      <c r="P62" s="115">
        <f>(CHOOSE(L62,O24,O25,O26,O27,O28)+CHOOSE(L62,P24,P25,P26,P27,P28))*2*N62*O62/1000000</f>
        <v>0</v>
      </c>
      <c r="Q62" s="116">
        <f>(CHOOSE(L62,O24,O25,O26,O27,O28)+CHOOSE(L62,P24,P25,P26,P27,P28))*2*N62*(CHOOSE(L58,Q24,Q25,Q26,Q27,Q28)-O62)/1000000</f>
        <v>0</v>
      </c>
    </row>
    <row r="63" spans="1:9" ht="13.5" thickTop="1">
      <c r="A63" s="8"/>
      <c r="B63" s="73">
        <v>1</v>
      </c>
      <c r="C63" s="74">
        <v>1</v>
      </c>
      <c r="D63" s="70">
        <f>CHOOSE(B63,Q7,Q8,Q9,Q10,Q11,Q12,Q13,Q14,Q15,Q16)</f>
        <v>1200</v>
      </c>
      <c r="E63" s="94">
        <f>CHOOSE(B63,R7,R8,R9,R10,R11,R12,R13,R14,R15,R16)</f>
        <v>2500</v>
      </c>
      <c r="F63" s="90">
        <f t="shared" si="3"/>
        <v>1200</v>
      </c>
      <c r="G63" s="94"/>
      <c r="H63" s="90">
        <f>IF(B56&gt;E63,(B56-E63)*D63*C63/1000000,0)</f>
        <v>0</v>
      </c>
      <c r="I63" s="87">
        <f>IF(B56&gt;E63,(B53-B56)*D63*C63/1000000,(B53-E63)*D63*C63/1000000)</f>
        <v>0.6</v>
      </c>
    </row>
    <row r="64" spans="1:9" ht="12.75">
      <c r="A64" s="9"/>
      <c r="B64" s="80">
        <v>1</v>
      </c>
      <c r="C64" s="81">
        <v>0</v>
      </c>
      <c r="D64" s="50">
        <f>CHOOSE(B64,Q7,Q8,Q9,Q10,Q11,Q12,Q13,Q14,Q15,Q16)</f>
        <v>1200</v>
      </c>
      <c r="E64" s="95">
        <f>CHOOSE(B64,R7,R8,R9,R10,R11,R12,R13,R14,R15,R16)</f>
        <v>2500</v>
      </c>
      <c r="F64" s="91">
        <f t="shared" si="3"/>
        <v>0</v>
      </c>
      <c r="G64" s="95"/>
      <c r="H64" s="91">
        <f>IF(B56&gt;E64,(B56-E64)*D64*C64/1000000,0)</f>
        <v>0</v>
      </c>
      <c r="I64" s="86">
        <f>IF(B56&gt;E64,(B53-B56)*D64*C64/1000000,(B53-E64)*D64*C64/1000000)</f>
        <v>0</v>
      </c>
    </row>
    <row r="65" spans="1:9" ht="12.75">
      <c r="A65" s="9" t="s">
        <v>6</v>
      </c>
      <c r="B65" s="73">
        <v>1</v>
      </c>
      <c r="C65" s="75">
        <v>0</v>
      </c>
      <c r="D65" s="70">
        <f>CHOOSE(B65,Q7,Q8,Q9,Q10,Q11,Q12,Q13,Q14,Q15,Q16)</f>
        <v>1200</v>
      </c>
      <c r="E65" s="94">
        <f>CHOOSE(B65,R7,R8,R9,R10,R11,R12,R13,R14,R15,R16)</f>
        <v>2500</v>
      </c>
      <c r="F65" s="90">
        <f t="shared" si="3"/>
        <v>0</v>
      </c>
      <c r="G65" s="94"/>
      <c r="H65" s="90">
        <f>IF(B56&gt;E65,(B56-E65)*D65*C65/1000000,0)</f>
        <v>0</v>
      </c>
      <c r="I65" s="87">
        <f>IF(B56&gt;E65,(B53-B56)*D65*C65/1000000,(B53-E65)*D65*C65/1000000)</f>
        <v>0</v>
      </c>
    </row>
    <row r="66" spans="1:9" ht="12.75">
      <c r="A66" s="9"/>
      <c r="B66" s="80">
        <v>1</v>
      </c>
      <c r="C66" s="81">
        <v>0</v>
      </c>
      <c r="D66" s="50">
        <f>CHOOSE(B66,Q7,Q8,Q9,Q10,Q11,Q12,Q13,Q14,Q15,Q16)</f>
        <v>1200</v>
      </c>
      <c r="E66" s="95">
        <f>CHOOSE(B66,R7,R8,R9,R10,R11,R12,R13,R14,R15,R16)</f>
        <v>2500</v>
      </c>
      <c r="F66" s="91">
        <f t="shared" si="3"/>
        <v>0</v>
      </c>
      <c r="G66" s="95"/>
      <c r="H66" s="91">
        <f>IF(B56&gt;E66,(B56-E66)*D66*C66/1000000,0)</f>
        <v>0</v>
      </c>
      <c r="I66" s="86">
        <f>IF(B56&gt;E65,(B53-B56)*D65*C65/1000000,(B53-E65)*D65*C65/1000000)</f>
        <v>0</v>
      </c>
    </row>
    <row r="67" spans="1:9" ht="13.5" thickBot="1">
      <c r="A67" s="10"/>
      <c r="B67" s="14">
        <v>1</v>
      </c>
      <c r="C67" s="12">
        <v>0</v>
      </c>
      <c r="D67" s="7">
        <f>CHOOSE(B67,Q7,Q8,Q9,Q10,Q11,Q12,Q13,Q14,Q15,Q16)</f>
        <v>1200</v>
      </c>
      <c r="E67" s="96">
        <f>CHOOSE(B67,R7,R8,R9,R10,R11,R12,R13,R14,R15,R16)</f>
        <v>2500</v>
      </c>
      <c r="F67" s="92">
        <f t="shared" si="3"/>
        <v>0</v>
      </c>
      <c r="G67" s="96"/>
      <c r="H67" s="92">
        <f>IF(B56&gt;E67,(B56-E67)*D67*C67/1000000,0)</f>
        <v>0</v>
      </c>
      <c r="I67" s="88">
        <f>IF(B56&gt;E65,(B53-B56)*D65*C65/1000000,(B53-E65)*D65*C65/1000000)</f>
        <v>0</v>
      </c>
    </row>
    <row r="68" ht="14.25" thickBot="1" thickTop="1"/>
    <row r="69" spans="1:6" ht="14.25" thickBot="1" thickTop="1">
      <c r="A69" s="19"/>
      <c r="B69" s="97" t="s">
        <v>1</v>
      </c>
      <c r="C69" s="100" t="s">
        <v>2</v>
      </c>
      <c r="D69" s="100" t="s">
        <v>3</v>
      </c>
      <c r="E69" s="28" t="s">
        <v>4</v>
      </c>
      <c r="F69" s="29" t="s">
        <v>28</v>
      </c>
    </row>
    <row r="70" spans="1:6" ht="27" thickBot="1" thickTop="1">
      <c r="A70" s="34" t="s">
        <v>29</v>
      </c>
      <c r="B70" s="98">
        <f>SUM(H7:H16)+(B3-SUM(F7:F16))*B5/1000000</f>
        <v>2.4</v>
      </c>
      <c r="C70" s="101">
        <f>SUM(H24:H33)+(B20-SUM(F24:F33))*B22/1000000</f>
        <v>2.4</v>
      </c>
      <c r="D70" s="101">
        <f>SUM(H41:H50)+(B37-SUM(F41:F50))*B39/1000000</f>
        <v>2.4</v>
      </c>
      <c r="E70" s="35">
        <f>SUM(H58:H67)+(B54-SUM(F58:F67))*B56/1000000</f>
        <v>2.4</v>
      </c>
      <c r="F70" s="181">
        <f>SUM(B70:E70)+SUM(P58:P62)</f>
        <v>10.2</v>
      </c>
    </row>
    <row r="71" spans="1:6" ht="39.75" customHeight="1" thickBot="1">
      <c r="A71" s="33" t="s">
        <v>30</v>
      </c>
      <c r="B71" s="99">
        <f>SUM(I7:I16)+(B3-SUM(F7:F16))*(B2-B5)/1000000</f>
        <v>10.8</v>
      </c>
      <c r="C71" s="92">
        <f>SUM(I24:I33)+(B20-SUM(F24:F33))*(B19-B22)/1000000</f>
        <v>10.8</v>
      </c>
      <c r="D71" s="92">
        <f>SUM(I41:I50)+(B37-SUM(F41:F50))*(B36-B39)/1000000</f>
        <v>10.8</v>
      </c>
      <c r="E71" s="15">
        <f>SUM(I58:I67)+(B54-SUM(F58:F67))*(B53-B56)/1000000</f>
        <v>10.8</v>
      </c>
      <c r="F71" s="182">
        <f>SUM(B71:E71)+SUM(Q58:Q62)</f>
        <v>43.6</v>
      </c>
    </row>
    <row r="72" spans="1:6" ht="39.75" customHeight="1" thickBot="1" thickTop="1">
      <c r="A72" s="33" t="s">
        <v>21</v>
      </c>
      <c r="B72" s="99"/>
      <c r="C72" s="92"/>
      <c r="D72" s="92"/>
      <c r="E72" s="6"/>
      <c r="F72" s="183">
        <f>F70+F71</f>
        <v>53.8</v>
      </c>
    </row>
    <row r="73" spans="1:4" ht="12.75" customHeight="1" thickTop="1">
      <c r="A73" s="27"/>
      <c r="B73" s="23"/>
      <c r="C73" s="23"/>
      <c r="D73" s="23"/>
    </row>
    <row r="74" ht="12.75">
      <c r="E74" s="1"/>
    </row>
    <row r="75" ht="12.75">
      <c r="E75" s="1"/>
    </row>
    <row r="76" ht="12.75">
      <c r="E7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3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14.25390625" style="0" customWidth="1"/>
    <col min="5" max="5" width="10.00390625" style="0" customWidth="1"/>
    <col min="8" max="8" width="10.25390625" style="0" bestFit="1" customWidth="1"/>
    <col min="9" max="9" width="10.25390625" style="0" customWidth="1"/>
    <col min="10" max="10" width="10.375" style="0" customWidth="1"/>
    <col min="11" max="11" width="11.625" style="0" customWidth="1"/>
  </cols>
  <sheetData>
    <row r="2" spans="4:7" ht="12.75">
      <c r="D2" s="119" t="s">
        <v>44</v>
      </c>
      <c r="E2" s="119"/>
      <c r="F2" s="119"/>
      <c r="G2" s="119"/>
    </row>
    <row r="3" ht="13.5" thickBot="1"/>
    <row r="4" spans="1:11" ht="12.75">
      <c r="A4" s="120"/>
      <c r="B4" s="121" t="s">
        <v>45</v>
      </c>
      <c r="C4" s="122"/>
      <c r="D4" s="122"/>
      <c r="E4" s="123"/>
      <c r="F4" s="120"/>
      <c r="G4" s="121" t="s">
        <v>46</v>
      </c>
      <c r="H4" s="121"/>
      <c r="I4" s="122"/>
      <c r="J4" s="122"/>
      <c r="K4" s="123"/>
    </row>
    <row r="5" spans="1:11" ht="12.75">
      <c r="A5" s="124"/>
      <c r="B5" s="27"/>
      <c r="C5" s="27"/>
      <c r="D5" s="27"/>
      <c r="E5" s="125"/>
      <c r="F5" s="124"/>
      <c r="G5" s="27"/>
      <c r="H5" s="27"/>
      <c r="I5" s="27"/>
      <c r="J5" s="27"/>
      <c r="K5" s="125"/>
    </row>
    <row r="6" spans="1:11" ht="12.75">
      <c r="A6" s="124"/>
      <c r="B6" s="27"/>
      <c r="C6" s="27"/>
      <c r="D6" s="27"/>
      <c r="E6" s="125"/>
      <c r="F6" s="124"/>
      <c r="G6" s="27"/>
      <c r="H6" s="27"/>
      <c r="I6" s="27"/>
      <c r="J6" s="27"/>
      <c r="K6" s="125"/>
    </row>
    <row r="7" spans="1:11" ht="18.75">
      <c r="A7" s="124" t="s">
        <v>47</v>
      </c>
      <c r="B7" s="27" t="s">
        <v>48</v>
      </c>
      <c r="C7" s="126"/>
      <c r="D7" s="127" t="s">
        <v>124</v>
      </c>
      <c r="E7" s="125"/>
      <c r="F7" s="124"/>
      <c r="G7" s="27"/>
      <c r="H7" s="127" t="s">
        <v>49</v>
      </c>
      <c r="I7" s="128"/>
      <c r="J7" s="128"/>
      <c r="K7" s="125"/>
    </row>
    <row r="8" spans="1:11" ht="18.75">
      <c r="A8" s="124"/>
      <c r="B8" s="27"/>
      <c r="C8" s="27"/>
      <c r="D8" s="127" t="s">
        <v>125</v>
      </c>
      <c r="E8" s="125"/>
      <c r="F8" s="124"/>
      <c r="G8" s="27"/>
      <c r="H8" s="127" t="s">
        <v>126</v>
      </c>
      <c r="I8" s="128"/>
      <c r="J8" s="128"/>
      <c r="K8" s="125"/>
    </row>
    <row r="9" spans="1:11" ht="18.75">
      <c r="A9" s="124"/>
      <c r="B9" s="27"/>
      <c r="C9" s="27"/>
      <c r="D9" s="127" t="s">
        <v>127</v>
      </c>
      <c r="E9" s="125"/>
      <c r="F9" s="124"/>
      <c r="G9" s="27"/>
      <c r="H9" s="27"/>
      <c r="I9" s="27"/>
      <c r="J9" s="27"/>
      <c r="K9" s="125"/>
    </row>
    <row r="10" spans="1:11" ht="19.5" thickBot="1">
      <c r="A10" s="124"/>
      <c r="B10" s="27"/>
      <c r="C10" s="27"/>
      <c r="D10" s="127" t="s">
        <v>128</v>
      </c>
      <c r="E10" s="125"/>
      <c r="F10" s="124"/>
      <c r="G10" s="27"/>
      <c r="H10" s="27"/>
      <c r="I10" s="27"/>
      <c r="J10" s="27"/>
      <c r="K10" s="125"/>
    </row>
    <row r="11" spans="1:11" ht="16.5" thickBot="1">
      <c r="A11" s="124"/>
      <c r="B11" s="27"/>
      <c r="C11" s="27"/>
      <c r="D11" s="129" t="s">
        <v>50</v>
      </c>
      <c r="E11" s="125"/>
      <c r="F11" s="124"/>
      <c r="G11" s="130" t="s">
        <v>51</v>
      </c>
      <c r="H11" s="131" t="s">
        <v>52</v>
      </c>
      <c r="I11" s="27"/>
      <c r="J11" s="27"/>
      <c r="K11" s="125"/>
    </row>
    <row r="12" spans="1:11" ht="13.5" thickBot="1">
      <c r="A12" s="124"/>
      <c r="B12" s="27" t="s">
        <v>53</v>
      </c>
      <c r="C12" s="27"/>
      <c r="D12" s="27"/>
      <c r="E12" s="125"/>
      <c r="F12" s="124"/>
      <c r="G12" s="132">
        <v>0</v>
      </c>
      <c r="H12" s="133">
        <v>0</v>
      </c>
      <c r="I12" s="27"/>
      <c r="J12" s="27"/>
      <c r="K12" s="125"/>
    </row>
    <row r="13" spans="1:11" ht="13.5" thickBot="1">
      <c r="A13" s="124"/>
      <c r="B13" s="27"/>
      <c r="C13" s="27"/>
      <c r="D13" s="27"/>
      <c r="E13" s="125"/>
      <c r="F13" s="124" t="s">
        <v>54</v>
      </c>
      <c r="G13" s="27"/>
      <c r="H13" s="27">
        <f>3.14159*G12</f>
        <v>0</v>
      </c>
      <c r="I13" s="27"/>
      <c r="J13" s="27"/>
      <c r="K13" s="125"/>
    </row>
    <row r="14" spans="1:11" ht="13.5" thickBot="1">
      <c r="A14" s="134"/>
      <c r="B14" s="135" t="s">
        <v>55</v>
      </c>
      <c r="C14" s="131" t="s">
        <v>56</v>
      </c>
      <c r="D14" s="131" t="s">
        <v>57</v>
      </c>
      <c r="E14" s="125"/>
      <c r="F14" s="124" t="s">
        <v>58</v>
      </c>
      <c r="G14" s="27"/>
      <c r="H14" s="27">
        <f>3.14159*(H12*H12)</f>
        <v>0</v>
      </c>
      <c r="I14" s="27"/>
      <c r="J14" s="27"/>
      <c r="K14" s="125"/>
    </row>
    <row r="15" spans="1:11" ht="13.5" thickBot="1">
      <c r="A15" s="124"/>
      <c r="B15" s="132">
        <v>0</v>
      </c>
      <c r="C15" s="132">
        <v>0</v>
      </c>
      <c r="D15" s="136">
        <v>0</v>
      </c>
      <c r="E15" s="125"/>
      <c r="F15" s="137"/>
      <c r="G15" s="138"/>
      <c r="H15" s="138"/>
      <c r="I15" s="138"/>
      <c r="J15" s="138"/>
      <c r="K15" s="136"/>
    </row>
    <row r="16" spans="1:11" ht="13.5" thickBot="1">
      <c r="A16" s="124"/>
      <c r="B16" s="27"/>
      <c r="C16" s="27"/>
      <c r="D16" s="27"/>
      <c r="E16" s="125"/>
      <c r="F16" s="124"/>
      <c r="G16" s="27" t="s">
        <v>59</v>
      </c>
      <c r="H16" s="128" t="s">
        <v>60</v>
      </c>
      <c r="I16" s="27"/>
      <c r="J16" s="27"/>
      <c r="K16" s="125"/>
    </row>
    <row r="17" spans="1:11" ht="13.5" thickBot="1">
      <c r="A17" s="124"/>
      <c r="B17" s="139" t="s">
        <v>61</v>
      </c>
      <c r="C17" s="132">
        <f>SQRT((B15*B15)+(C15*C15))</f>
        <v>0</v>
      </c>
      <c r="D17" s="27"/>
      <c r="E17" s="125"/>
      <c r="F17" s="124"/>
      <c r="G17" s="27"/>
      <c r="H17" s="27"/>
      <c r="I17" s="27"/>
      <c r="J17" s="27"/>
      <c r="K17" s="125"/>
    </row>
    <row r="18" spans="1:11" ht="13.5" thickBot="1">
      <c r="A18" s="124"/>
      <c r="B18" s="139" t="s">
        <v>56</v>
      </c>
      <c r="C18" s="125">
        <f>SQRT((D15*D15)-(B15*B15))</f>
        <v>0</v>
      </c>
      <c r="D18" s="27"/>
      <c r="E18" s="125"/>
      <c r="F18" s="124" t="s">
        <v>62</v>
      </c>
      <c r="G18" s="27"/>
      <c r="H18" s="27"/>
      <c r="I18" s="27"/>
      <c r="J18" s="27"/>
      <c r="K18" s="125"/>
    </row>
    <row r="19" spans="1:11" ht="13.5" thickBot="1">
      <c r="A19" s="124"/>
      <c r="B19" s="140" t="s">
        <v>55</v>
      </c>
      <c r="C19" s="132">
        <f>SQRT((D15*D15)-(C15*C15))</f>
        <v>0</v>
      </c>
      <c r="D19" s="27"/>
      <c r="E19" s="125"/>
      <c r="F19" s="124"/>
      <c r="G19" s="27"/>
      <c r="H19" s="27"/>
      <c r="I19" s="27"/>
      <c r="J19" s="27"/>
      <c r="K19" s="125"/>
    </row>
    <row r="20" spans="1:11" ht="13.5" thickBot="1">
      <c r="A20" s="124"/>
      <c r="B20" s="139" t="s">
        <v>63</v>
      </c>
      <c r="C20" s="136">
        <f>(B15*C15)/2</f>
        <v>0</v>
      </c>
      <c r="D20" s="27"/>
      <c r="E20" s="125"/>
      <c r="F20" s="124"/>
      <c r="G20" s="27" t="s">
        <v>64</v>
      </c>
      <c r="H20" s="27"/>
      <c r="I20" s="27"/>
      <c r="J20" s="27"/>
      <c r="K20" s="125"/>
    </row>
    <row r="21" spans="1:11" ht="13.5" thickBot="1">
      <c r="A21" s="124"/>
      <c r="B21" s="27"/>
      <c r="C21" s="27"/>
      <c r="D21" s="27"/>
      <c r="E21" s="125"/>
      <c r="F21" s="124"/>
      <c r="G21" s="27"/>
      <c r="H21" s="27"/>
      <c r="I21" s="27"/>
      <c r="J21" s="27"/>
      <c r="K21" s="125"/>
    </row>
    <row r="22" spans="1:11" ht="13.5" thickBot="1">
      <c r="A22" s="137"/>
      <c r="B22" s="138"/>
      <c r="C22" s="138"/>
      <c r="D22" s="138"/>
      <c r="E22" s="136"/>
      <c r="F22" s="124"/>
      <c r="G22" s="131" t="s">
        <v>65</v>
      </c>
      <c r="H22" s="141" t="s">
        <v>66</v>
      </c>
      <c r="I22" s="131" t="s">
        <v>67</v>
      </c>
      <c r="J22" s="131" t="s">
        <v>68</v>
      </c>
      <c r="K22" s="125"/>
    </row>
    <row r="23" spans="1:11" ht="13.5" thickBot="1">
      <c r="A23" s="120"/>
      <c r="B23" s="121" t="s">
        <v>69</v>
      </c>
      <c r="C23" s="122"/>
      <c r="D23" s="122"/>
      <c r="E23" s="123"/>
      <c r="F23" s="124"/>
      <c r="G23" s="137">
        <v>0</v>
      </c>
      <c r="H23" s="132">
        <v>0</v>
      </c>
      <c r="I23" s="136">
        <v>0</v>
      </c>
      <c r="J23" s="132">
        <v>0</v>
      </c>
      <c r="K23" s="125"/>
    </row>
    <row r="24" spans="1:11" ht="19.5" thickBot="1">
      <c r="A24" s="124"/>
      <c r="B24" s="27"/>
      <c r="C24" s="127" t="s">
        <v>70</v>
      </c>
      <c r="E24" s="125"/>
      <c r="F24" s="124"/>
      <c r="G24" s="27"/>
      <c r="H24" s="27"/>
      <c r="I24" s="27"/>
      <c r="J24" s="27"/>
      <c r="K24" s="125"/>
    </row>
    <row r="25" spans="1:11" ht="19.5" thickBot="1">
      <c r="A25" s="124" t="s">
        <v>71</v>
      </c>
      <c r="B25" s="27"/>
      <c r="C25" s="127" t="s">
        <v>72</v>
      </c>
      <c r="E25" s="125"/>
      <c r="F25" s="124"/>
      <c r="G25" s="139" t="s">
        <v>63</v>
      </c>
      <c r="H25" s="132">
        <f>G23*J23</f>
        <v>0</v>
      </c>
      <c r="I25" s="27"/>
      <c r="J25" s="127" t="s">
        <v>129</v>
      </c>
      <c r="K25" s="142"/>
    </row>
    <row r="26" spans="1:11" ht="16.5" thickBot="1">
      <c r="A26" s="124"/>
      <c r="B26" s="27"/>
      <c r="C26" s="127" t="s">
        <v>73</v>
      </c>
      <c r="E26" s="125"/>
      <c r="F26" s="124"/>
      <c r="G26" s="139" t="s">
        <v>66</v>
      </c>
      <c r="H26" s="132">
        <f>SQRT((J23*J23)+(G23+I23)*(I23*J23))</f>
        <v>0</v>
      </c>
      <c r="I26" s="27"/>
      <c r="J26" s="127" t="s">
        <v>74</v>
      </c>
      <c r="K26" s="142"/>
    </row>
    <row r="27" spans="1:11" ht="16.5" thickBot="1">
      <c r="A27" s="139" t="s">
        <v>63</v>
      </c>
      <c r="B27" s="123">
        <f>D28*D28</f>
        <v>0</v>
      </c>
      <c r="C27" s="27"/>
      <c r="D27" s="131" t="s">
        <v>65</v>
      </c>
      <c r="E27" s="125"/>
      <c r="F27" s="124"/>
      <c r="G27" s="139" t="s">
        <v>68</v>
      </c>
      <c r="H27" s="132" t="e">
        <f>H25/H23</f>
        <v>#DIV/0!</v>
      </c>
      <c r="I27" s="27"/>
      <c r="J27" s="127" t="s">
        <v>75</v>
      </c>
      <c r="K27" s="142"/>
    </row>
    <row r="28" spans="1:11" ht="16.5" thickBot="1">
      <c r="A28" s="140" t="s">
        <v>65</v>
      </c>
      <c r="B28" s="132">
        <f>SQRT(B27)</f>
        <v>0</v>
      </c>
      <c r="C28" s="27"/>
      <c r="D28" s="143">
        <v>0</v>
      </c>
      <c r="E28" s="125"/>
      <c r="F28" s="124"/>
      <c r="G28" s="139" t="s">
        <v>65</v>
      </c>
      <c r="H28" s="132" t="e">
        <f>H25/H23</f>
        <v>#DIV/0!</v>
      </c>
      <c r="I28" s="27"/>
      <c r="J28" s="127" t="s">
        <v>76</v>
      </c>
      <c r="K28" s="142"/>
    </row>
    <row r="29" spans="1:11" ht="13.5" thickBot="1">
      <c r="A29" s="139" t="s">
        <v>66</v>
      </c>
      <c r="B29" s="136">
        <f>D28*SQRT(2)</f>
        <v>0</v>
      </c>
      <c r="C29" s="27"/>
      <c r="D29" s="27"/>
      <c r="E29" s="125"/>
      <c r="F29" s="124"/>
      <c r="G29" s="27"/>
      <c r="H29" s="27"/>
      <c r="I29" s="27"/>
      <c r="J29" s="27"/>
      <c r="K29" s="125"/>
    </row>
    <row r="30" spans="1:11" ht="13.5" thickBot="1">
      <c r="A30" s="137"/>
      <c r="B30" s="138"/>
      <c r="C30" s="138"/>
      <c r="D30" s="138"/>
      <c r="E30" s="136"/>
      <c r="F30" s="137"/>
      <c r="G30" s="138"/>
      <c r="H30" s="138"/>
      <c r="I30" s="138"/>
      <c r="J30" s="138"/>
      <c r="K30" s="136"/>
    </row>
    <row r="31" spans="1:11" ht="12.75">
      <c r="A31" s="120" t="s">
        <v>77</v>
      </c>
      <c r="B31" s="122"/>
      <c r="C31" s="121" t="s">
        <v>78</v>
      </c>
      <c r="D31" s="122"/>
      <c r="E31" s="122"/>
      <c r="F31" s="120"/>
      <c r="G31" s="122" t="s">
        <v>79</v>
      </c>
      <c r="H31" s="122"/>
      <c r="I31" s="121" t="s">
        <v>80</v>
      </c>
      <c r="J31" s="122"/>
      <c r="K31" s="123"/>
    </row>
    <row r="32" spans="1:11" ht="12.75">
      <c r="A32" s="124"/>
      <c r="B32" s="27"/>
      <c r="C32" s="27"/>
      <c r="D32" s="27"/>
      <c r="E32" s="27"/>
      <c r="F32" s="124"/>
      <c r="G32" s="27"/>
      <c r="H32" s="27"/>
      <c r="I32" s="27"/>
      <c r="J32" s="27"/>
      <c r="K32" s="125"/>
    </row>
    <row r="33" spans="1:11" ht="15" customHeight="1">
      <c r="A33" s="124" t="s">
        <v>81</v>
      </c>
      <c r="B33" s="27" t="s">
        <v>82</v>
      </c>
      <c r="C33" s="27"/>
      <c r="D33" s="127" t="s">
        <v>74</v>
      </c>
      <c r="E33" s="27"/>
      <c r="F33" s="124" t="s">
        <v>83</v>
      </c>
      <c r="G33" s="27"/>
      <c r="H33" s="27"/>
      <c r="I33" s="27"/>
      <c r="J33" s="128" t="s">
        <v>84</v>
      </c>
      <c r="K33" s="142"/>
    </row>
    <row r="34" spans="1:11" ht="18.75">
      <c r="A34" s="124"/>
      <c r="B34" s="27"/>
      <c r="C34" s="27"/>
      <c r="D34" s="127" t="s">
        <v>130</v>
      </c>
      <c r="E34" s="27"/>
      <c r="F34" s="124"/>
      <c r="G34" s="27"/>
      <c r="H34" s="27"/>
      <c r="I34" s="27"/>
      <c r="J34" s="128" t="s">
        <v>85</v>
      </c>
      <c r="K34" s="142"/>
    </row>
    <row r="35" spans="1:11" ht="13.5" thickBot="1">
      <c r="A35" s="124"/>
      <c r="B35" s="27"/>
      <c r="C35" s="27"/>
      <c r="D35" s="27"/>
      <c r="E35" s="27"/>
      <c r="F35" s="124"/>
      <c r="G35" s="27"/>
      <c r="H35" s="27"/>
      <c r="I35" s="27"/>
      <c r="J35" s="128" t="s">
        <v>86</v>
      </c>
      <c r="K35" s="142"/>
    </row>
    <row r="36" spans="1:11" ht="13.5" thickBot="1">
      <c r="A36" s="131" t="s">
        <v>65</v>
      </c>
      <c r="B36" s="141" t="s">
        <v>68</v>
      </c>
      <c r="C36" s="131" t="s">
        <v>63</v>
      </c>
      <c r="D36" s="144" t="s">
        <v>66</v>
      </c>
      <c r="E36" s="27"/>
      <c r="F36" s="124"/>
      <c r="G36" s="23" t="s">
        <v>87</v>
      </c>
      <c r="H36" s="27"/>
      <c r="I36" s="27"/>
      <c r="J36" s="128" t="s">
        <v>88</v>
      </c>
      <c r="K36" s="142"/>
    </row>
    <row r="37" spans="1:11" ht="13.5" thickBot="1">
      <c r="A37" s="145">
        <v>0</v>
      </c>
      <c r="B37" s="143">
        <v>0</v>
      </c>
      <c r="C37" s="146">
        <f>A37*B37</f>
        <v>0</v>
      </c>
      <c r="D37" s="132">
        <f>SQRT((A37*A37)+(B37*B37))</f>
        <v>0</v>
      </c>
      <c r="E37" s="27"/>
      <c r="F37" s="124"/>
      <c r="G37" s="27"/>
      <c r="H37" s="27"/>
      <c r="I37" s="27"/>
      <c r="J37" s="27"/>
      <c r="K37" s="125"/>
    </row>
    <row r="38" spans="1:11" ht="13.5" thickBot="1">
      <c r="A38" s="124"/>
      <c r="B38" s="27"/>
      <c r="C38" s="27"/>
      <c r="D38" s="27"/>
      <c r="E38" s="27"/>
      <c r="F38" s="124"/>
      <c r="G38" s="131" t="s">
        <v>65</v>
      </c>
      <c r="H38" s="131" t="s">
        <v>56</v>
      </c>
      <c r="I38" s="131" t="s">
        <v>68</v>
      </c>
      <c r="J38" s="27"/>
      <c r="K38" s="125"/>
    </row>
    <row r="39" spans="1:11" ht="13.5" thickBot="1">
      <c r="A39" s="137"/>
      <c r="B39" s="138"/>
      <c r="C39" s="138"/>
      <c r="D39" s="138"/>
      <c r="E39" s="138"/>
      <c r="F39" s="124"/>
      <c r="G39" s="133">
        <v>0</v>
      </c>
      <c r="H39" s="132">
        <v>0</v>
      </c>
      <c r="I39" s="132">
        <v>0</v>
      </c>
      <c r="J39" s="27"/>
      <c r="K39" s="125"/>
    </row>
    <row r="40" spans="1:11" ht="13.5" thickBot="1">
      <c r="A40" s="120"/>
      <c r="B40" s="122"/>
      <c r="C40" s="122"/>
      <c r="D40" s="122"/>
      <c r="E40" s="123"/>
      <c r="F40" s="27"/>
      <c r="G40" s="27"/>
      <c r="H40" s="27"/>
      <c r="I40" s="27"/>
      <c r="J40" s="27"/>
      <c r="K40" s="125"/>
    </row>
    <row r="41" spans="1:11" ht="13.5" thickBot="1">
      <c r="A41" s="124"/>
      <c r="B41" s="27"/>
      <c r="C41" s="128" t="s">
        <v>89</v>
      </c>
      <c r="D41" s="27"/>
      <c r="E41" s="125"/>
      <c r="F41" s="27"/>
      <c r="G41" s="147" t="s">
        <v>90</v>
      </c>
      <c r="H41" s="132">
        <f>(G39+H39)/2</f>
        <v>0</v>
      </c>
      <c r="I41" s="27"/>
      <c r="J41" s="27"/>
      <c r="K41" s="125"/>
    </row>
    <row r="42" spans="1:11" ht="13.5" thickBot="1">
      <c r="A42" s="124"/>
      <c r="B42" s="27"/>
      <c r="C42" s="27"/>
      <c r="D42" s="27"/>
      <c r="E42" s="125"/>
      <c r="F42" s="27"/>
      <c r="G42" s="139" t="s">
        <v>63</v>
      </c>
      <c r="H42" s="148">
        <f>((G39+H39)/2)*I39</f>
        <v>0</v>
      </c>
      <c r="I42" s="27"/>
      <c r="J42" s="27"/>
      <c r="K42" s="125"/>
    </row>
    <row r="43" spans="1:11" ht="13.5" thickBot="1">
      <c r="A43" s="124"/>
      <c r="B43" s="27"/>
      <c r="C43" s="27"/>
      <c r="D43" s="27"/>
      <c r="E43" s="125"/>
      <c r="F43" s="27"/>
      <c r="G43" s="139" t="s">
        <v>65</v>
      </c>
      <c r="H43" s="132" t="e">
        <f>((2*H42)/I39)-H39</f>
        <v>#DIV/0!</v>
      </c>
      <c r="I43" s="27"/>
      <c r="J43" s="27"/>
      <c r="K43" s="125"/>
    </row>
    <row r="44" spans="1:11" ht="19.5" thickBot="1">
      <c r="A44" s="149"/>
      <c r="B44" s="5"/>
      <c r="C44" s="5"/>
      <c r="D44" s="127" t="s">
        <v>131</v>
      </c>
      <c r="E44" s="150"/>
      <c r="F44" s="5"/>
      <c r="G44" s="151" t="s">
        <v>56</v>
      </c>
      <c r="H44" s="152" t="e">
        <f>((2*H42)/I39)-G39</f>
        <v>#DIV/0!</v>
      </c>
      <c r="I44" s="5"/>
      <c r="J44" s="5"/>
      <c r="K44" s="150"/>
    </row>
    <row r="45" spans="1:11" ht="13.5" thickBot="1">
      <c r="A45" s="149"/>
      <c r="B45" s="5"/>
      <c r="C45" s="5"/>
      <c r="D45" s="5"/>
      <c r="E45" s="150"/>
      <c r="F45" s="5"/>
      <c r="G45" s="5"/>
      <c r="H45" s="5"/>
      <c r="I45" s="5"/>
      <c r="J45" s="5"/>
      <c r="K45" s="150"/>
    </row>
    <row r="46" spans="1:11" ht="13.5" thickBot="1">
      <c r="A46" s="153" t="s">
        <v>52</v>
      </c>
      <c r="B46" s="154" t="s">
        <v>91</v>
      </c>
      <c r="C46" s="153" t="s">
        <v>63</v>
      </c>
      <c r="D46" s="5"/>
      <c r="E46" s="150"/>
      <c r="F46" s="138"/>
      <c r="G46" s="138"/>
      <c r="H46" s="138"/>
      <c r="I46" s="138"/>
      <c r="J46" s="138"/>
      <c r="K46" s="136"/>
    </row>
    <row r="47" spans="1:11" ht="13.5" thickBot="1">
      <c r="A47" s="152">
        <v>0</v>
      </c>
      <c r="B47" s="156">
        <v>0</v>
      </c>
      <c r="C47" s="157">
        <f>3.14159*((B47*B47)-(A47*A47))</f>
        <v>0</v>
      </c>
      <c r="D47" s="5"/>
      <c r="E47" s="5"/>
      <c r="F47" s="158"/>
      <c r="G47" s="159"/>
      <c r="H47" s="159"/>
      <c r="I47" s="159"/>
      <c r="J47" s="159"/>
      <c r="K47" s="160"/>
    </row>
    <row r="48" spans="1:11" ht="12.75">
      <c r="A48" s="149"/>
      <c r="B48" s="5"/>
      <c r="C48" s="5"/>
      <c r="D48" s="5"/>
      <c r="E48" s="5"/>
      <c r="F48" s="149"/>
      <c r="G48" s="5"/>
      <c r="H48" s="161" t="s">
        <v>92</v>
      </c>
      <c r="I48" s="5"/>
      <c r="J48" s="5"/>
      <c r="K48" s="150"/>
    </row>
    <row r="49" spans="1:11" ht="13.5" thickBot="1">
      <c r="A49" s="162"/>
      <c r="B49" s="155"/>
      <c r="C49" s="155"/>
      <c r="D49" s="155"/>
      <c r="E49" s="155"/>
      <c r="F49" s="149"/>
      <c r="G49" s="5"/>
      <c r="H49" s="5"/>
      <c r="I49" s="5"/>
      <c r="J49" s="5"/>
      <c r="K49" s="150"/>
    </row>
    <row r="50" spans="1:11" ht="19.5" thickBot="1">
      <c r="A50" s="158"/>
      <c r="B50" s="163" t="s">
        <v>93</v>
      </c>
      <c r="C50" s="159"/>
      <c r="D50" s="159"/>
      <c r="E50" s="160"/>
      <c r="F50" s="5"/>
      <c r="G50" s="5"/>
      <c r="H50" s="127" t="s">
        <v>94</v>
      </c>
      <c r="I50" s="127" t="s">
        <v>95</v>
      </c>
      <c r="J50" s="127" t="s">
        <v>96</v>
      </c>
      <c r="K50" s="150"/>
    </row>
    <row r="51" spans="1:11" ht="13.5" thickBot="1">
      <c r="A51" s="149"/>
      <c r="B51" s="5"/>
      <c r="C51" s="164" t="s">
        <v>97</v>
      </c>
      <c r="D51" s="165" t="s">
        <v>98</v>
      </c>
      <c r="E51" s="150"/>
      <c r="F51" s="5"/>
      <c r="G51" s="5"/>
      <c r="I51" s="5"/>
      <c r="J51" s="5"/>
      <c r="K51" s="150"/>
    </row>
    <row r="52" spans="1:11" ht="13.5" thickBot="1">
      <c r="A52" s="149" t="s">
        <v>47</v>
      </c>
      <c r="B52" s="5"/>
      <c r="C52" s="162">
        <v>0</v>
      </c>
      <c r="D52" s="157">
        <f>C52*C52*C52</f>
        <v>0</v>
      </c>
      <c r="E52" s="150"/>
      <c r="F52" s="5"/>
      <c r="G52" s="5"/>
      <c r="I52" s="5"/>
      <c r="J52" s="5"/>
      <c r="K52" s="150"/>
    </row>
    <row r="53" spans="1:11" ht="13.5" thickBot="1">
      <c r="A53" s="149"/>
      <c r="B53" s="5"/>
      <c r="C53" s="153" t="s">
        <v>66</v>
      </c>
      <c r="D53" s="5"/>
      <c r="E53" s="150"/>
      <c r="F53" s="154" t="s">
        <v>52</v>
      </c>
      <c r="G53" s="153" t="s">
        <v>66</v>
      </c>
      <c r="H53" s="153" t="s">
        <v>63</v>
      </c>
      <c r="I53" s="131" t="s">
        <v>99</v>
      </c>
      <c r="J53" s="164" t="s">
        <v>100</v>
      </c>
      <c r="K53" s="150"/>
    </row>
    <row r="54" spans="1:11" ht="19.5" thickBot="1">
      <c r="A54" s="149"/>
      <c r="B54" s="5"/>
      <c r="C54" s="157">
        <f>C52*1.7321</f>
        <v>0</v>
      </c>
      <c r="D54" s="127" t="s">
        <v>101</v>
      </c>
      <c r="E54" s="150"/>
      <c r="F54" s="166">
        <v>0</v>
      </c>
      <c r="G54" s="157">
        <v>0</v>
      </c>
      <c r="H54" s="157">
        <f>4*3.14159*(F54*F54)</f>
        <v>0</v>
      </c>
      <c r="I54" s="157">
        <f>1/6*(3.14159*(G54*G54*G54))</f>
        <v>0</v>
      </c>
      <c r="J54" s="157">
        <f>4/3*3.14159*(F54*F54*F54)</f>
        <v>0</v>
      </c>
      <c r="K54" s="150"/>
    </row>
    <row r="55" spans="1:11" ht="14.25" customHeight="1" thickBot="1">
      <c r="A55" s="149"/>
      <c r="B55" s="5"/>
      <c r="C55" s="5"/>
      <c r="D55" s="127" t="s">
        <v>102</v>
      </c>
      <c r="E55" s="150"/>
      <c r="F55" s="155"/>
      <c r="G55" s="155"/>
      <c r="H55" s="155"/>
      <c r="I55" s="155"/>
      <c r="J55" s="155"/>
      <c r="K55" s="156"/>
    </row>
    <row r="56" spans="1:11" ht="13.5" thickBot="1">
      <c r="A56" s="162"/>
      <c r="B56" s="155"/>
      <c r="C56" s="155"/>
      <c r="D56" s="155"/>
      <c r="E56" s="156"/>
      <c r="F56" s="177"/>
      <c r="G56" s="178"/>
      <c r="H56" s="178"/>
      <c r="I56" s="178"/>
      <c r="J56" s="178"/>
      <c r="K56" s="179"/>
    </row>
    <row r="57" spans="1:11" ht="13.5" thickBot="1">
      <c r="A57" s="149"/>
      <c r="B57" s="161" t="s">
        <v>103</v>
      </c>
      <c r="C57" s="5"/>
      <c r="D57" s="5"/>
      <c r="E57" s="150"/>
      <c r="F57" s="158"/>
      <c r="G57" s="159"/>
      <c r="H57" s="163" t="s">
        <v>104</v>
      </c>
      <c r="I57" s="159"/>
      <c r="J57" s="159"/>
      <c r="K57" s="160"/>
    </row>
    <row r="58" spans="1:11" ht="13.5" thickBot="1">
      <c r="A58" s="164" t="s">
        <v>56</v>
      </c>
      <c r="B58" s="167" t="s">
        <v>105</v>
      </c>
      <c r="C58" s="167" t="s">
        <v>55</v>
      </c>
      <c r="D58" s="167" t="s">
        <v>57</v>
      </c>
      <c r="E58" s="164" t="s">
        <v>68</v>
      </c>
      <c r="F58" s="149"/>
      <c r="G58" s="5"/>
      <c r="H58" s="5"/>
      <c r="I58" s="5"/>
      <c r="J58" s="5"/>
      <c r="K58" s="150"/>
    </row>
    <row r="59" spans="1:11" ht="13.5" thickBot="1">
      <c r="A59" s="157">
        <v>0</v>
      </c>
      <c r="B59" s="157">
        <v>0</v>
      </c>
      <c r="C59" s="157">
        <v>0</v>
      </c>
      <c r="D59" s="157">
        <v>0</v>
      </c>
      <c r="E59" s="157">
        <v>0</v>
      </c>
      <c r="F59" s="149"/>
      <c r="G59" s="5"/>
      <c r="H59" s="168" t="s">
        <v>91</v>
      </c>
      <c r="I59" s="168" t="s">
        <v>106</v>
      </c>
      <c r="J59" s="169" t="s">
        <v>107</v>
      </c>
      <c r="K59" s="150"/>
    </row>
    <row r="60" spans="1:11" ht="13.5" thickBot="1">
      <c r="A60" s="149"/>
      <c r="B60" s="5"/>
      <c r="C60" s="5"/>
      <c r="D60" s="5"/>
      <c r="E60" s="150"/>
      <c r="F60" s="149"/>
      <c r="G60" s="5" t="s">
        <v>108</v>
      </c>
      <c r="H60" s="170">
        <v>0</v>
      </c>
      <c r="I60" s="170">
        <v>0</v>
      </c>
      <c r="J60" s="170">
        <v>0</v>
      </c>
      <c r="K60" s="150"/>
    </row>
    <row r="61" spans="1:11" ht="19.5" thickBot="1">
      <c r="A61" s="127" t="s">
        <v>109</v>
      </c>
      <c r="B61" s="127" t="s">
        <v>110</v>
      </c>
      <c r="C61" s="5"/>
      <c r="D61" s="5"/>
      <c r="E61" s="150"/>
      <c r="F61" s="149" t="s">
        <v>111</v>
      </c>
      <c r="G61" s="5" t="s">
        <v>112</v>
      </c>
      <c r="H61" s="171" t="s">
        <v>113</v>
      </c>
      <c r="I61" s="153" t="s">
        <v>63</v>
      </c>
      <c r="J61" s="172" t="s">
        <v>132</v>
      </c>
      <c r="K61" s="173"/>
    </row>
    <row r="62" spans="1:11" ht="16.5" thickBot="1">
      <c r="A62" s="149"/>
      <c r="B62" s="5"/>
      <c r="C62" s="5"/>
      <c r="D62" s="153" t="s">
        <v>113</v>
      </c>
      <c r="E62" s="153" t="s">
        <v>114</v>
      </c>
      <c r="F62" s="149"/>
      <c r="G62" s="5" t="s">
        <v>115</v>
      </c>
      <c r="H62" s="174">
        <f>1/3*3.14159*(H60*H60)*I60</f>
        <v>0</v>
      </c>
      <c r="I62" s="175">
        <f>3.14159*H60*(H60+J60)</f>
        <v>0</v>
      </c>
      <c r="J62" s="172" t="s">
        <v>116</v>
      </c>
      <c r="K62" s="173"/>
    </row>
    <row r="63" spans="1:11" ht="13.5" thickBot="1">
      <c r="A63" s="149"/>
      <c r="B63" s="5"/>
      <c r="C63" s="5"/>
      <c r="D63" s="157">
        <f>1/3*E63*B59</f>
        <v>0</v>
      </c>
      <c r="E63" s="157">
        <f>C59*D59</f>
        <v>0</v>
      </c>
      <c r="F63" s="149"/>
      <c r="G63" s="5"/>
      <c r="H63" s="5"/>
      <c r="I63" s="5"/>
      <c r="J63" s="5"/>
      <c r="K63" s="150"/>
    </row>
    <row r="64" spans="1:11" ht="12.75">
      <c r="A64" s="149"/>
      <c r="B64" s="5"/>
      <c r="C64" s="5"/>
      <c r="D64" s="5"/>
      <c r="E64" s="150"/>
      <c r="F64" s="149"/>
      <c r="G64" s="5"/>
      <c r="H64" s="5"/>
      <c r="I64" s="5"/>
      <c r="J64" s="5"/>
      <c r="K64" s="150"/>
    </row>
    <row r="65" spans="1:11" ht="12.75">
      <c r="A65" s="149"/>
      <c r="B65" s="5"/>
      <c r="C65" s="5"/>
      <c r="D65" s="5" t="s">
        <v>117</v>
      </c>
      <c r="E65" s="150"/>
      <c r="F65" s="149"/>
      <c r="G65" s="5"/>
      <c r="H65" s="5"/>
      <c r="I65" s="5"/>
      <c r="J65" s="5"/>
      <c r="K65" s="150"/>
    </row>
    <row r="66" spans="1:11" ht="19.5" thickBot="1">
      <c r="A66" s="149"/>
      <c r="B66" s="5"/>
      <c r="C66" s="5"/>
      <c r="D66" s="5"/>
      <c r="E66" s="150"/>
      <c r="F66" s="149"/>
      <c r="G66" s="5" t="s">
        <v>118</v>
      </c>
      <c r="H66" s="5"/>
      <c r="I66" s="172" t="s">
        <v>133</v>
      </c>
      <c r="J66" s="161"/>
      <c r="K66" s="150"/>
    </row>
    <row r="67" spans="1:11" ht="13.5" thickBot="1">
      <c r="A67" s="149" t="s">
        <v>119</v>
      </c>
      <c r="B67" s="5" t="s">
        <v>79</v>
      </c>
      <c r="C67" s="5"/>
      <c r="D67" s="153" t="s">
        <v>113</v>
      </c>
      <c r="E67" s="150"/>
      <c r="F67" s="149"/>
      <c r="G67" s="5"/>
      <c r="H67" s="5"/>
      <c r="I67" s="5"/>
      <c r="J67" s="5"/>
      <c r="K67" s="150"/>
    </row>
    <row r="68" spans="1:11" ht="13.5" thickBot="1">
      <c r="A68" s="149"/>
      <c r="B68" s="5"/>
      <c r="C68" s="5"/>
      <c r="D68" s="157">
        <f>1/3*E59*(E63+A59+SQRT(E63*A59))</f>
        <v>0</v>
      </c>
      <c r="E68" s="5"/>
      <c r="F68" s="168" t="s">
        <v>52</v>
      </c>
      <c r="G68" s="154" t="s">
        <v>68</v>
      </c>
      <c r="H68" s="153" t="s">
        <v>113</v>
      </c>
      <c r="I68" s="5"/>
      <c r="J68" s="5"/>
      <c r="K68" s="150"/>
    </row>
    <row r="69" spans="1:11" ht="13.5" thickBot="1">
      <c r="A69" s="149"/>
      <c r="B69" s="5" t="s">
        <v>120</v>
      </c>
      <c r="C69" s="5"/>
      <c r="D69" s="5"/>
      <c r="E69" s="5"/>
      <c r="F69" s="170">
        <v>0</v>
      </c>
      <c r="G69" s="176">
        <v>0</v>
      </c>
      <c r="H69" s="170">
        <f>3.14159*G69*((H60*H60)+(F69*F69)+(H60*F69))</f>
        <v>0</v>
      </c>
      <c r="I69" s="5"/>
      <c r="J69" s="5"/>
      <c r="K69" s="150"/>
    </row>
    <row r="70" spans="1:11" ht="15.75">
      <c r="A70" s="149"/>
      <c r="B70" s="5"/>
      <c r="C70" s="5"/>
      <c r="D70" s="127" t="s">
        <v>121</v>
      </c>
      <c r="E70" s="173"/>
      <c r="F70" s="149"/>
      <c r="G70" s="5"/>
      <c r="H70" s="5"/>
      <c r="I70" s="5"/>
      <c r="J70" s="5"/>
      <c r="K70" s="150"/>
    </row>
    <row r="71" spans="1:11" ht="12.75">
      <c r="A71" s="149"/>
      <c r="B71" s="5"/>
      <c r="C71" s="5" t="s">
        <v>122</v>
      </c>
      <c r="D71" s="5"/>
      <c r="E71" s="150"/>
      <c r="F71" s="149"/>
      <c r="G71" s="5"/>
      <c r="H71" s="5"/>
      <c r="I71" s="5"/>
      <c r="J71" s="5"/>
      <c r="K71" s="150"/>
    </row>
    <row r="72" spans="1:11" ht="12.75">
      <c r="A72" s="149"/>
      <c r="B72" s="5" t="s">
        <v>123</v>
      </c>
      <c r="C72" s="5"/>
      <c r="D72" s="5"/>
      <c r="E72" s="150"/>
      <c r="F72" s="149"/>
      <c r="G72" s="5"/>
      <c r="H72" s="5"/>
      <c r="I72" s="5"/>
      <c r="J72" s="5"/>
      <c r="K72" s="150"/>
    </row>
    <row r="73" spans="1:11" ht="0.75" customHeight="1" thickBot="1">
      <c r="A73" s="162"/>
      <c r="B73" s="155"/>
      <c r="C73" s="155"/>
      <c r="D73" s="155"/>
      <c r="E73" s="156"/>
      <c r="F73" s="162"/>
      <c r="G73" s="155"/>
      <c r="H73" s="155"/>
      <c r="I73" s="155"/>
      <c r="J73" s="155"/>
      <c r="K73" s="15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Площадь отделки помещения</dc:title>
  <dc:subject>Отделка помещений</dc:subject>
  <dc:creator>Арутюнов Виктор viktor1442005@rambler.ru</dc:creator>
  <cp:keywords/>
  <dc:description>Программа по рассчёту отделки помещений.</dc:description>
  <cp:lastModifiedBy>User</cp:lastModifiedBy>
  <dcterms:created xsi:type="dcterms:W3CDTF">2008-12-12T14:49:08Z</dcterms:created>
  <dcterms:modified xsi:type="dcterms:W3CDTF">2012-04-23T07:00:52Z</dcterms:modified>
  <cp:category/>
  <cp:version/>
  <cp:contentType/>
  <cp:contentStatus/>
</cp:coreProperties>
</file>