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1340" windowHeight="9204" activeTab="0"/>
  </bookViews>
  <sheets>
    <sheet name="Лист1 (корр)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<sst xmlns="http://schemas.openxmlformats.org/spreadsheetml/2006/main" count="107" uniqueCount="104">
  <si>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Заказчик</t>
  </si>
  <si>
    <t>Утвержден:</t>
  </si>
  <si>
    <t>"_____"_______________2006г.</t>
  </si>
  <si>
    <t>в том числе возвратных сумм ________________________</t>
  </si>
  <si>
    <t>(ссылка на документ об утверждении) _________________</t>
  </si>
  <si>
    <t>СВОДНЫЙ СМЕТНЫЙ РАСЧЕТ СТОИМОСТИ СТРОИТЕЛЬСТВА</t>
  </si>
  <si>
    <t>Составлен в ценах по состоянию на 01.01.2001 года</t>
  </si>
  <si>
    <t>№ пп</t>
  </si>
  <si>
    <t>Номера смет и расчетов</t>
  </si>
  <si>
    <t>Наименование работ и затрат</t>
  </si>
  <si>
    <t>Сметная стоимость в нормах и ценах 2001г. тыс. руб.</t>
  </si>
  <si>
    <t>Строительных работ</t>
  </si>
  <si>
    <t>Монтаж ных работ</t>
  </si>
  <si>
    <t>оборудования, мебели, инвентаря</t>
  </si>
  <si>
    <t>Прочих затрат</t>
  </si>
  <si>
    <t>Всего</t>
  </si>
  <si>
    <t>1.</t>
  </si>
  <si>
    <t>Глава 2.</t>
  </si>
  <si>
    <t>Основные объекты строительства</t>
  </si>
  <si>
    <t>1.1.</t>
  </si>
  <si>
    <t>1.2.</t>
  </si>
  <si>
    <t>1.3.</t>
  </si>
  <si>
    <t>Итого по гл. 2</t>
  </si>
  <si>
    <t>2.</t>
  </si>
  <si>
    <t>Глава 4.</t>
  </si>
  <si>
    <t>Объекты энергетического хозяйства</t>
  </si>
  <si>
    <t>2.1.</t>
  </si>
  <si>
    <t>Внутриплощадочные сети электроснабжения</t>
  </si>
  <si>
    <t>2.2.</t>
  </si>
  <si>
    <t>Итого по гл. 4</t>
  </si>
  <si>
    <t>3.</t>
  </si>
  <si>
    <t>Глава 5.</t>
  </si>
  <si>
    <t>Объекты транспортного хозяйства и связи</t>
  </si>
  <si>
    <t>3.1.</t>
  </si>
  <si>
    <t>Внутриплощадочные сети электросвязи</t>
  </si>
  <si>
    <t>3.2.</t>
  </si>
  <si>
    <t>Итого по гл. 5</t>
  </si>
  <si>
    <t>4.</t>
  </si>
  <si>
    <t>Глава 6.</t>
  </si>
  <si>
    <t>Наружные сети и сооружения водоснабжения, канализации, теплоснабжения, и газоснабжения</t>
  </si>
  <si>
    <t>4.1.</t>
  </si>
  <si>
    <t>Инженерные сети</t>
  </si>
  <si>
    <t>4.2.</t>
  </si>
  <si>
    <t>Итого по гл. 6</t>
  </si>
  <si>
    <t>5.</t>
  </si>
  <si>
    <t>Глава 7.</t>
  </si>
  <si>
    <t>Благоустройство и озеленение территории</t>
  </si>
  <si>
    <t>5.1.</t>
  </si>
  <si>
    <t>Благоустройство</t>
  </si>
  <si>
    <t>5.2.</t>
  </si>
  <si>
    <t>Итого по гл. 7</t>
  </si>
  <si>
    <t>Итого по гл. 1-7</t>
  </si>
  <si>
    <t>Глава 8.</t>
  </si>
  <si>
    <t>Временные здания и сооружения</t>
  </si>
  <si>
    <t>ГСНр81-05-01-2001 пп. 2.1, 4.2</t>
  </si>
  <si>
    <t>Временные здания и сооружения, 1,44%</t>
  </si>
  <si>
    <t>Итого по гл. 8</t>
  </si>
  <si>
    <t>Итого по гл. 1-8</t>
  </si>
  <si>
    <t>Глава 9.</t>
  </si>
  <si>
    <t>Прочие работы и затраты</t>
  </si>
  <si>
    <t>ГСНр81-05-02-2001 п.11, табл.2 п.1.4</t>
  </si>
  <si>
    <t>Среднегодовое зимнее удорожание 2,82%</t>
  </si>
  <si>
    <t>Госстрой НЗ-2855/7 от 05.07.00года</t>
  </si>
  <si>
    <t>Затраты на страхование 1%</t>
  </si>
  <si>
    <t>Минстрой РФ 15.03.93г. №463-РБ/7-13/32</t>
  </si>
  <si>
    <t>Премирование за ввод объекта в эксплуатацию 1,18%</t>
  </si>
  <si>
    <t>Минстрой № ВБ-29/12-61 от 19.02.96г.</t>
  </si>
  <si>
    <t>Средства на организацию и проведение подрядных торгов (тендеров) 0,42%</t>
  </si>
  <si>
    <t>С-6</t>
  </si>
  <si>
    <t>Затраты на проведение пусконаладочных работ (по состоянию на 01.01.2001г.)</t>
  </si>
  <si>
    <t>Итого по гл. 9</t>
  </si>
  <si>
    <t>Итого по гл. 1-9</t>
  </si>
  <si>
    <t>Глава 10.</t>
  </si>
  <si>
    <t>Содержание дирекции (технадзор) строящегося предприятия</t>
  </si>
  <si>
    <t>Приказ по ГУС ТО №159-од от 22.06.05г.</t>
  </si>
  <si>
    <t>Технический надзор 3,58%</t>
  </si>
  <si>
    <t>Итого по гл. 10</t>
  </si>
  <si>
    <t>Итого по гл. 1-10</t>
  </si>
  <si>
    <t>Глава 12.</t>
  </si>
  <si>
    <t>Проектные и изыскательские работы, авторский надзор</t>
  </si>
  <si>
    <t>Смета (договор № 21/04 от 26.05.04г.)</t>
  </si>
  <si>
    <t>Проектно-сметная документация</t>
  </si>
  <si>
    <t>Пост. Госстроя РФ №18-44 от 18.08.97г.</t>
  </si>
  <si>
    <t>Средства на оплату гос. экспертизы ПСД</t>
  </si>
  <si>
    <t>МДС 81-35.2004</t>
  </si>
  <si>
    <t>Средства на авторский надзор 0,2%</t>
  </si>
  <si>
    <t>Итого по гл. 12</t>
  </si>
  <si>
    <t>Итого по гл. 1-12</t>
  </si>
  <si>
    <t>Резерв средств на непредвиденные работы и затраты 2%</t>
  </si>
  <si>
    <t>Итого стоимость строительства по сводному сметному расчету</t>
  </si>
  <si>
    <t>НДС 18%</t>
  </si>
  <si>
    <t>Всего по ССР</t>
  </si>
  <si>
    <t>Генеральный директор</t>
  </si>
  <si>
    <t>Главный инженер проекта</t>
  </si>
  <si>
    <t>Инженер по проектно-сметной работе</t>
  </si>
  <si>
    <r>
      <t xml:space="preserve">Сводный сметный расчет в сумме </t>
    </r>
    <r>
      <rPr>
        <b/>
        <sz val="9"/>
        <rFont val="Arial Cyr"/>
        <family val="2"/>
      </rPr>
      <t>14 088,454</t>
    </r>
    <r>
      <rPr>
        <sz val="9"/>
        <rFont val="Arial Cyr"/>
        <family val="2"/>
      </rPr>
      <t xml:space="preserve"> тыс. руб.</t>
    </r>
  </si>
  <si>
    <t xml:space="preserve">Реконструкция здания по ул. …..г. Тюмень </t>
  </si>
  <si>
    <t>02-01</t>
  </si>
  <si>
    <t>02-02</t>
  </si>
  <si>
    <t>Здание</t>
  </si>
  <si>
    <t>04-01</t>
  </si>
  <si>
    <t>05-01</t>
  </si>
  <si>
    <t>06-01</t>
  </si>
  <si>
    <t>07-01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</si>
</sst>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0"/>
  </numFmts>
  <fonts count="8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right" vertical="top" wrapText="1"/>
    </xf>
    <xf numFmtId="0" fontId="0" fillId="0" borderId="9" xfId="0" applyFill="1" applyBorder="1" applyAlignment="1">
      <alignment horizontal="center" vertical="top" wrapText="1"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center" vertical="top" wrapText="1"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67" fontId="1" fillId="0" borderId="12" xfId="0" applyNumberFormat="1" applyFont="1" applyFill="1" applyBorder="1" applyAlignment="1">
      <alignment vertical="top" wrapText="1"/>
    </xf>
    <xf numFmtId="167" fontId="1" fillId="0" borderId="1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167" fontId="2" fillId="0" borderId="12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top"/>
    </xf>
    <xf numFmtId="164" fontId="2" fillId="0" borderId="12" xfId="0" applyNumberFormat="1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167" fontId="2" fillId="0" borderId="12" xfId="0" applyNumberFormat="1" applyFont="1" applyFill="1" applyBorder="1" applyAlignment="1">
      <alignment/>
    </xf>
    <xf numFmtId="167" fontId="2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167" fontId="6" fillId="0" borderId="12" xfId="0" applyNumberFormat="1" applyFont="1" applyFill="1" applyBorder="1" applyAlignment="1">
      <alignment/>
    </xf>
    <xf numFmtId="167" fontId="6" fillId="0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right" vertical="top" wrapText="1"/>
    </xf>
    <xf numFmtId="164" fontId="6" fillId="0" borderId="12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right"/>
    </xf>
    <xf numFmtId="0" fontId="6" fillId="0" borderId="14" xfId="0" applyFont="1" applyFill="1" applyBorder="1" applyAlignment="1">
      <alignment vertical="top" wrapText="1"/>
    </xf>
    <xf numFmtId="164" fontId="6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164" fontId="0" fillId="0" borderId="14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164" fontId="6" fillId="0" borderId="14" xfId="0" applyNumberFormat="1" applyFont="1" applyFill="1" applyBorder="1" applyAlignment="1">
      <alignment vertical="top"/>
    </xf>
    <xf numFmtId="164" fontId="6" fillId="0" borderId="15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64" fontId="3" fillId="0" borderId="25" xfId="0" applyNumberFormat="1" applyFont="1" applyFill="1" applyBorder="1" applyAlignment="1">
      <alignment vertical="top" wrapText="1"/>
    </xf>
    <xf numFmtId="164" fontId="3" fillId="0" borderId="2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1" fillId="0" borderId="12" xfId="0" applyNumberFormat="1" applyFont="1" applyFill="1" applyBorder="1" applyAlignment="1">
      <alignment horizontal="right" vertical="top" wrapText="1"/>
    </xf>
    <xf numFmtId="49" fontId="0" fillId="0" borderId="12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55">
      <selection activeCell="F85" sqref="F85:F91"/>
    </sheetView>
  </sheetViews>
  <sheetFormatPr defaultColWidth="9.00390625" defaultRowHeight="12.75"/>
  <cols>
    <col min="1" max="1" width="11.50390625" style="7" customWidth="1"/>
    <col min="2" max="2" width="14.00390625" style="7" customWidth="1"/>
    <col min="3" max="3" width="37.375" style="7" customWidth="1"/>
    <col min="4" max="4" width="14.50390625" style="7" customWidth="1"/>
    <col min="5" max="5" width="13.625" style="7" customWidth="1"/>
    <col min="6" max="6" width="13.50390625" style="7" customWidth="1"/>
    <col min="7" max="7" width="13.625" style="7" customWidth="1"/>
    <col min="8" max="8" width="14.375" style="7" customWidth="1"/>
    <col min="9" max="16384" width="9.125" style="7" customWidth="1"/>
  </cols>
  <sheetData>
    <row r="1" spans="1:8" s="5" customFormat="1" ht="12.75">
      <c r="A1" s="1"/>
      <c r="B1" s="2" t="s">
        <v>0</v>
      </c>
      <c r="C1" s="3"/>
      <c r="D1" s="4"/>
      <c r="F1" s="4"/>
      <c r="G1" s="4"/>
      <c r="H1" s="4"/>
    </row>
    <row r="2" spans="1:8" ht="7.5" customHeight="1">
      <c r="A2" s="2"/>
      <c r="B2" s="6"/>
      <c r="C2" s="6"/>
      <c r="D2" s="6"/>
      <c r="E2" s="6"/>
      <c r="F2" s="6"/>
      <c r="G2" s="6"/>
      <c r="H2" s="6"/>
    </row>
    <row r="3" spans="1:8" ht="12.75">
      <c r="A3" s="2"/>
      <c r="B3" s="2" t="s">
        <v>1</v>
      </c>
      <c r="C3" s="2" t="s">
        <v>2</v>
      </c>
      <c r="D3" s="6"/>
      <c r="F3" s="6"/>
      <c r="G3" s="6"/>
      <c r="H3" s="6"/>
    </row>
    <row r="4" spans="1:8" ht="12.75">
      <c r="A4" s="2"/>
      <c r="B4" s="6"/>
      <c r="C4" s="6"/>
      <c r="D4" s="6"/>
      <c r="F4" s="6"/>
      <c r="G4" s="6"/>
      <c r="H4" s="6"/>
    </row>
    <row r="5" spans="1:8" s="11" customFormat="1" ht="14.25" customHeight="1">
      <c r="A5" s="8"/>
      <c r="B5" s="1" t="s">
        <v>95</v>
      </c>
      <c r="C5" s="8"/>
      <c r="D5" s="9"/>
      <c r="E5" s="10"/>
      <c r="F5" s="10"/>
      <c r="G5" s="10"/>
      <c r="H5" s="10"/>
    </row>
    <row r="6" spans="1:8" ht="7.5" customHeight="1">
      <c r="A6" s="2"/>
      <c r="B6" s="6"/>
      <c r="C6" s="6"/>
      <c r="D6" s="6"/>
      <c r="E6" s="2"/>
      <c r="F6" s="6"/>
      <c r="G6" s="6"/>
      <c r="H6" s="6"/>
    </row>
    <row r="7" spans="1:8" ht="12.75">
      <c r="A7" s="2"/>
      <c r="B7" s="2" t="s">
        <v>3</v>
      </c>
      <c r="C7" s="6"/>
      <c r="D7" s="6"/>
      <c r="E7" s="2"/>
      <c r="F7" s="6"/>
      <c r="G7" s="2"/>
      <c r="H7" s="6"/>
    </row>
    <row r="8" spans="1:8" ht="8.25" customHeight="1">
      <c r="A8" s="2"/>
      <c r="B8" s="6"/>
      <c r="C8" s="6"/>
      <c r="D8" s="6"/>
      <c r="E8" s="2"/>
      <c r="F8" s="6"/>
      <c r="G8" s="6"/>
      <c r="H8" s="6"/>
    </row>
    <row r="9" spans="1:8" ht="12.75">
      <c r="A9" s="2"/>
      <c r="B9" s="2" t="s">
        <v>4</v>
      </c>
      <c r="C9" s="6"/>
      <c r="D9" s="6"/>
      <c r="F9" s="6"/>
      <c r="G9" s="6"/>
      <c r="H9" s="6"/>
    </row>
    <row r="10" spans="1:8" ht="7.5" customHeight="1">
      <c r="A10" s="2"/>
      <c r="B10" s="6"/>
      <c r="C10" s="6"/>
      <c r="D10" s="6"/>
      <c r="E10" s="2"/>
      <c r="F10" s="6"/>
      <c r="G10" s="6"/>
      <c r="H10" s="6"/>
    </row>
    <row r="11" ht="12.75">
      <c r="B11" s="2" t="s">
        <v>2</v>
      </c>
    </row>
    <row r="13" spans="1:8" ht="15">
      <c r="A13" s="12" t="s">
        <v>5</v>
      </c>
      <c r="B13" s="12"/>
      <c r="C13" s="12"/>
      <c r="D13" s="12"/>
      <c r="E13" s="12"/>
      <c r="F13" s="12"/>
      <c r="G13" s="12"/>
      <c r="H13" s="12"/>
    </row>
    <row r="14" spans="1:8" ht="16.5" customHeight="1">
      <c r="A14" s="13" t="s">
        <v>96</v>
      </c>
      <c r="B14" s="13"/>
      <c r="C14" s="13"/>
      <c r="D14" s="13"/>
      <c r="E14" s="13"/>
      <c r="F14" s="13"/>
      <c r="G14" s="13"/>
      <c r="H14" s="13"/>
    </row>
    <row r="15" spans="1:8" ht="16.5" customHeight="1">
      <c r="A15" s="13"/>
      <c r="B15" s="13"/>
      <c r="C15" s="13"/>
      <c r="D15" s="13"/>
      <c r="E15" s="13"/>
      <c r="F15" s="13"/>
      <c r="G15" s="13"/>
      <c r="H15" s="13"/>
    </row>
    <row r="16" spans="1:8" ht="8.25" customHeight="1">
      <c r="A16" s="14"/>
      <c r="B16" s="14"/>
      <c r="C16" s="14"/>
      <c r="D16" s="14"/>
      <c r="E16" s="14"/>
      <c r="F16" s="14"/>
      <c r="G16" s="14"/>
      <c r="H16" s="14"/>
    </row>
    <row r="17" spans="1:8" ht="13.5">
      <c r="A17" s="15" t="s">
        <v>6</v>
      </c>
      <c r="B17" s="14"/>
      <c r="C17" s="16"/>
      <c r="E17" s="14"/>
      <c r="F17" s="14"/>
      <c r="G17" s="14"/>
      <c r="H17" s="14"/>
    </row>
    <row r="18" spans="1:8" ht="6.75" customHeight="1" thickBot="1">
      <c r="A18" s="14"/>
      <c r="B18" s="14"/>
      <c r="C18" s="14"/>
      <c r="D18" s="14"/>
      <c r="E18" s="14"/>
      <c r="F18" s="14"/>
      <c r="G18" s="14"/>
      <c r="H18" s="14"/>
    </row>
    <row r="19" spans="1:8" s="21" customFormat="1" ht="23.25" customHeight="1" thickBot="1">
      <c r="A19" s="17" t="s">
        <v>7</v>
      </c>
      <c r="B19" s="17" t="s">
        <v>8</v>
      </c>
      <c r="C19" s="17" t="s">
        <v>9</v>
      </c>
      <c r="D19" s="18" t="s">
        <v>10</v>
      </c>
      <c r="E19" s="19"/>
      <c r="F19" s="19"/>
      <c r="G19" s="19"/>
      <c r="H19" s="20"/>
    </row>
    <row r="20" spans="1:8" s="21" customFormat="1" ht="21" thickBot="1">
      <c r="A20" s="22"/>
      <c r="B20" s="22"/>
      <c r="C20" s="22"/>
      <c r="D20" s="23" t="s">
        <v>11</v>
      </c>
      <c r="E20" s="23" t="s">
        <v>12</v>
      </c>
      <c r="F20" s="23" t="s">
        <v>13</v>
      </c>
      <c r="G20" s="23" t="s">
        <v>14</v>
      </c>
      <c r="H20" s="23" t="s">
        <v>15</v>
      </c>
    </row>
    <row r="21" spans="1:8" s="27" customFormat="1" ht="12" thickBot="1">
      <c r="A21" s="24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6">
        <v>8</v>
      </c>
    </row>
    <row r="22" spans="1:8" s="11" customFormat="1" ht="12.75">
      <c r="A22" s="28" t="s">
        <v>16</v>
      </c>
      <c r="B22" s="29"/>
      <c r="C22" s="30" t="s">
        <v>17</v>
      </c>
      <c r="D22" s="31"/>
      <c r="E22" s="31"/>
      <c r="F22" s="31"/>
      <c r="G22" s="31"/>
      <c r="H22" s="32"/>
    </row>
    <row r="23" spans="1:8" s="11" customFormat="1" ht="12.75">
      <c r="A23" s="33"/>
      <c r="B23" s="34"/>
      <c r="C23" s="35" t="s">
        <v>18</v>
      </c>
      <c r="D23" s="36"/>
      <c r="E23" s="36"/>
      <c r="F23" s="36"/>
      <c r="G23" s="36"/>
      <c r="H23" s="37"/>
    </row>
    <row r="24" spans="1:8" s="41" customFormat="1" ht="14.25" customHeight="1">
      <c r="A24" s="33" t="s">
        <v>19</v>
      </c>
      <c r="B24" s="95" t="s">
        <v>97</v>
      </c>
      <c r="C24" s="38" t="s">
        <v>99</v>
      </c>
      <c r="D24" s="39">
        <v>3287.952</v>
      </c>
      <c r="E24" s="39">
        <v>2093.979</v>
      </c>
      <c r="F24" s="39">
        <v>3266.414</v>
      </c>
      <c r="G24" s="39"/>
      <c r="H24" s="40">
        <f>SUM(D24:G24)</f>
        <v>8648.345000000001</v>
      </c>
    </row>
    <row r="25" spans="1:8" s="41" customFormat="1" ht="14.25" customHeight="1">
      <c r="A25" s="33" t="s">
        <v>20</v>
      </c>
      <c r="B25" s="95" t="s">
        <v>98</v>
      </c>
      <c r="C25" s="38" t="s">
        <v>99</v>
      </c>
      <c r="D25" s="39">
        <v>12.167</v>
      </c>
      <c r="E25" s="39">
        <v>192.894</v>
      </c>
      <c r="F25" s="39"/>
      <c r="G25" s="39"/>
      <c r="H25" s="40">
        <f>SUM(D25:G25)</f>
        <v>205.061</v>
      </c>
    </row>
    <row r="26" spans="1:8" ht="12.75">
      <c r="A26" s="33" t="s">
        <v>21</v>
      </c>
      <c r="B26" s="96"/>
      <c r="C26" s="43" t="s">
        <v>22</v>
      </c>
      <c r="D26" s="44">
        <f>SUM(D24:D25)</f>
        <v>3300.119</v>
      </c>
      <c r="E26" s="44">
        <f>SUM(E24:E25)</f>
        <v>2286.8729999999996</v>
      </c>
      <c r="F26" s="44">
        <f>SUM(F24:F25)</f>
        <v>3266.414</v>
      </c>
      <c r="G26" s="44"/>
      <c r="H26" s="45">
        <f>SUM(H24:H25)</f>
        <v>8853.406</v>
      </c>
    </row>
    <row r="27" spans="1:8" ht="12.75">
      <c r="A27" s="46"/>
      <c r="B27" s="97"/>
      <c r="C27" s="47"/>
      <c r="D27" s="47"/>
      <c r="E27" s="47"/>
      <c r="F27" s="47"/>
      <c r="G27" s="47"/>
      <c r="H27" s="48"/>
    </row>
    <row r="28" spans="1:8" ht="12.75">
      <c r="A28" s="46" t="s">
        <v>23</v>
      </c>
      <c r="B28" s="98"/>
      <c r="C28" s="49" t="s">
        <v>24</v>
      </c>
      <c r="D28" s="36"/>
      <c r="E28" s="36"/>
      <c r="F28" s="36"/>
      <c r="G28" s="36"/>
      <c r="H28" s="37"/>
    </row>
    <row r="29" spans="1:8" ht="12.75">
      <c r="A29" s="46"/>
      <c r="B29" s="98"/>
      <c r="C29" s="35" t="s">
        <v>25</v>
      </c>
      <c r="D29" s="36"/>
      <c r="E29" s="36"/>
      <c r="F29" s="36"/>
      <c r="G29" s="36"/>
      <c r="H29" s="37"/>
    </row>
    <row r="30" spans="1:8" ht="12.75">
      <c r="A30" s="50" t="s">
        <v>26</v>
      </c>
      <c r="B30" s="95" t="s">
        <v>100</v>
      </c>
      <c r="C30" s="38" t="s">
        <v>27</v>
      </c>
      <c r="D30" s="39">
        <v>1.634</v>
      </c>
      <c r="E30" s="39">
        <v>14.537</v>
      </c>
      <c r="F30" s="39"/>
      <c r="G30" s="39"/>
      <c r="H30" s="40">
        <f>SUM(D30:G30)</f>
        <v>16.171</v>
      </c>
    </row>
    <row r="31" spans="1:8" ht="12.75">
      <c r="A31" s="50" t="s">
        <v>28</v>
      </c>
      <c r="B31" s="96"/>
      <c r="C31" s="43" t="s">
        <v>29</v>
      </c>
      <c r="D31" s="44">
        <f>SUM(D30:D30)</f>
        <v>1.634</v>
      </c>
      <c r="E31" s="44">
        <f>SUM(E30:E30)</f>
        <v>14.537</v>
      </c>
      <c r="F31" s="44"/>
      <c r="G31" s="44"/>
      <c r="H31" s="45">
        <f>SUM(H30:H30)</f>
        <v>16.171</v>
      </c>
    </row>
    <row r="32" spans="1:8" ht="12.75">
      <c r="A32" s="50"/>
      <c r="B32" s="96"/>
      <c r="C32" s="43"/>
      <c r="D32" s="51"/>
      <c r="E32" s="51"/>
      <c r="F32" s="51"/>
      <c r="G32" s="51"/>
      <c r="H32" s="52"/>
    </row>
    <row r="33" spans="1:8" ht="12.75">
      <c r="A33" s="46" t="s">
        <v>30</v>
      </c>
      <c r="B33" s="98"/>
      <c r="C33" s="49" t="s">
        <v>31</v>
      </c>
      <c r="D33" s="36"/>
      <c r="E33" s="36"/>
      <c r="F33" s="36"/>
      <c r="G33" s="36"/>
      <c r="H33" s="37"/>
    </row>
    <row r="34" spans="1:8" ht="12.75">
      <c r="A34" s="46"/>
      <c r="B34" s="98"/>
      <c r="C34" s="35" t="s">
        <v>32</v>
      </c>
      <c r="D34" s="36"/>
      <c r="E34" s="36"/>
      <c r="F34" s="36"/>
      <c r="G34" s="36"/>
      <c r="H34" s="37"/>
    </row>
    <row r="35" spans="1:8" ht="12.75">
      <c r="A35" s="50" t="s">
        <v>33</v>
      </c>
      <c r="B35" s="95" t="s">
        <v>101</v>
      </c>
      <c r="C35" s="38" t="s">
        <v>34</v>
      </c>
      <c r="D35" s="39">
        <v>2.279</v>
      </c>
      <c r="E35" s="39">
        <v>43.522</v>
      </c>
      <c r="F35" s="39"/>
      <c r="G35" s="39"/>
      <c r="H35" s="40">
        <f>SUM(D35:G35)</f>
        <v>45.801</v>
      </c>
    </row>
    <row r="36" spans="1:8" ht="12.75">
      <c r="A36" s="50" t="s">
        <v>35</v>
      </c>
      <c r="B36" s="96"/>
      <c r="C36" s="43" t="s">
        <v>36</v>
      </c>
      <c r="D36" s="44">
        <f>SUM(D35:D35)</f>
        <v>2.279</v>
      </c>
      <c r="E36" s="44">
        <f>SUM(E35:E35)</f>
        <v>43.522</v>
      </c>
      <c r="F36" s="44"/>
      <c r="G36" s="44"/>
      <c r="H36" s="45">
        <f>SUM(H35:H35)</f>
        <v>45.801</v>
      </c>
    </row>
    <row r="37" spans="1:8" ht="12.75">
      <c r="A37" s="50"/>
      <c r="B37" s="96"/>
      <c r="C37" s="43"/>
      <c r="D37" s="51"/>
      <c r="E37" s="51"/>
      <c r="F37" s="51"/>
      <c r="G37" s="51"/>
      <c r="H37" s="52"/>
    </row>
    <row r="38" spans="1:8" ht="12.75">
      <c r="A38" s="46" t="s">
        <v>37</v>
      </c>
      <c r="B38" s="98"/>
      <c r="C38" s="49" t="s">
        <v>38</v>
      </c>
      <c r="D38" s="36"/>
      <c r="E38" s="36"/>
      <c r="F38" s="36"/>
      <c r="G38" s="36"/>
      <c r="H38" s="37"/>
    </row>
    <row r="39" spans="1:8" ht="12.75">
      <c r="A39" s="46"/>
      <c r="B39" s="98"/>
      <c r="C39" s="35" t="s">
        <v>39</v>
      </c>
      <c r="D39" s="36"/>
      <c r="E39" s="36"/>
      <c r="F39" s="36"/>
      <c r="G39" s="36"/>
      <c r="H39" s="37"/>
    </row>
    <row r="40" spans="1:8" ht="12.75">
      <c r="A40" s="50" t="s">
        <v>40</v>
      </c>
      <c r="B40" s="95" t="s">
        <v>102</v>
      </c>
      <c r="C40" s="38" t="s">
        <v>41</v>
      </c>
      <c r="D40" s="39">
        <v>470.009</v>
      </c>
      <c r="E40" s="39">
        <v>4.193</v>
      </c>
      <c r="F40" s="39"/>
      <c r="G40" s="39"/>
      <c r="H40" s="40">
        <f>SUM(D40:G40)</f>
        <v>474.202</v>
      </c>
    </row>
    <row r="41" spans="1:8" ht="12.75">
      <c r="A41" s="50" t="s">
        <v>42</v>
      </c>
      <c r="B41" s="96"/>
      <c r="C41" s="43" t="s">
        <v>43</v>
      </c>
      <c r="D41" s="44">
        <f>SUM(D40:D40)</f>
        <v>470.009</v>
      </c>
      <c r="E41" s="44">
        <f>SUM(E40:E40)</f>
        <v>4.193</v>
      </c>
      <c r="F41" s="44"/>
      <c r="G41" s="44"/>
      <c r="H41" s="45">
        <f>SUM(H40:H40)</f>
        <v>474.202</v>
      </c>
    </row>
    <row r="42" spans="1:8" ht="12.75">
      <c r="A42" s="46"/>
      <c r="B42" s="96"/>
      <c r="C42" s="42"/>
      <c r="D42" s="42"/>
      <c r="E42" s="42"/>
      <c r="F42" s="42"/>
      <c r="G42" s="42"/>
      <c r="H42" s="53"/>
    </row>
    <row r="43" spans="1:8" ht="12.75">
      <c r="A43" s="46" t="s">
        <v>44</v>
      </c>
      <c r="B43" s="98"/>
      <c r="C43" s="49" t="s">
        <v>45</v>
      </c>
      <c r="D43" s="36"/>
      <c r="E43" s="36"/>
      <c r="F43" s="36"/>
      <c r="G43" s="36"/>
      <c r="H43" s="37"/>
    </row>
    <row r="44" spans="1:8" ht="12.75" customHeight="1">
      <c r="A44" s="46"/>
      <c r="B44" s="98"/>
      <c r="C44" s="54" t="s">
        <v>46</v>
      </c>
      <c r="D44" s="55"/>
      <c r="E44" s="55"/>
      <c r="F44" s="55"/>
      <c r="G44" s="55"/>
      <c r="H44" s="56"/>
    </row>
    <row r="45" spans="1:8" ht="12.75">
      <c r="A45" s="46" t="s">
        <v>47</v>
      </c>
      <c r="B45" s="95" t="s">
        <v>103</v>
      </c>
      <c r="C45" s="38" t="s">
        <v>48</v>
      </c>
      <c r="D45" s="39">
        <v>659.13</v>
      </c>
      <c r="E45" s="39">
        <v>360.572</v>
      </c>
      <c r="F45" s="39"/>
      <c r="G45" s="39"/>
      <c r="H45" s="40">
        <f>SUM(D45:G45)</f>
        <v>1019.702</v>
      </c>
    </row>
    <row r="46" spans="1:8" ht="12.75">
      <c r="A46" s="46" t="s">
        <v>49</v>
      </c>
      <c r="B46" s="96"/>
      <c r="C46" s="43" t="s">
        <v>50</v>
      </c>
      <c r="D46" s="57">
        <f>SUM(D45:D45)</f>
        <v>659.13</v>
      </c>
      <c r="E46" s="57">
        <f>SUM(E45:E45)</f>
        <v>360.572</v>
      </c>
      <c r="F46" s="57"/>
      <c r="G46" s="57"/>
      <c r="H46" s="58">
        <f>SUM(H45:H45)</f>
        <v>1019.702</v>
      </c>
    </row>
    <row r="47" spans="1:8" ht="12.75">
      <c r="A47" s="46"/>
      <c r="B47" s="96"/>
      <c r="C47" s="59" t="s">
        <v>51</v>
      </c>
      <c r="D47" s="60">
        <f>SUM(D26,D31,D36,D41,D46)</f>
        <v>4433.171</v>
      </c>
      <c r="E47" s="60">
        <f>SUM(E26,E31,E36,E41,E46)</f>
        <v>2709.6969999999997</v>
      </c>
      <c r="F47" s="60">
        <f>SUM(F26,F31,F36,F41,F46)</f>
        <v>3266.414</v>
      </c>
      <c r="G47" s="60"/>
      <c r="H47" s="61">
        <f>SUM(H26,H31,H36,H41,H46)</f>
        <v>10409.282</v>
      </c>
    </row>
    <row r="48" spans="1:8" ht="12.75">
      <c r="A48" s="46"/>
      <c r="B48" s="96"/>
      <c r="C48" s="42"/>
      <c r="D48" s="42"/>
      <c r="E48" s="42"/>
      <c r="F48" s="42"/>
      <c r="G48" s="42"/>
      <c r="H48" s="53"/>
    </row>
    <row r="49" spans="1:8" ht="12.75">
      <c r="A49" s="46"/>
      <c r="B49" s="96"/>
      <c r="C49" s="49" t="s">
        <v>52</v>
      </c>
      <c r="D49" s="42"/>
      <c r="E49" s="42"/>
      <c r="F49" s="42"/>
      <c r="G49" s="42"/>
      <c r="H49" s="53"/>
    </row>
    <row r="50" spans="1:8" ht="12.75">
      <c r="A50" s="46"/>
      <c r="B50" s="42"/>
      <c r="C50" s="35" t="s">
        <v>53</v>
      </c>
      <c r="D50" s="42"/>
      <c r="E50" s="42"/>
      <c r="F50" s="42"/>
      <c r="G50" s="42"/>
      <c r="H50" s="53"/>
    </row>
    <row r="51" spans="1:8" s="41" customFormat="1" ht="26.25" customHeight="1">
      <c r="A51" s="62" t="s">
        <v>54</v>
      </c>
      <c r="B51" s="63"/>
      <c r="C51" s="38" t="s">
        <v>55</v>
      </c>
      <c r="D51" s="39">
        <f>D47*1.44%</f>
        <v>63.8376624</v>
      </c>
      <c r="E51" s="39">
        <f>E47*1.44%</f>
        <v>39.019636799999994</v>
      </c>
      <c r="F51" s="39"/>
      <c r="G51" s="39"/>
      <c r="H51" s="40">
        <f>SUM(D51:G51)+0.001</f>
        <v>102.8582992</v>
      </c>
    </row>
    <row r="52" spans="1:8" ht="12.75">
      <c r="A52" s="46"/>
      <c r="B52" s="64"/>
      <c r="C52" s="43" t="s">
        <v>56</v>
      </c>
      <c r="D52" s="44">
        <f>SUM(D51)</f>
        <v>63.8376624</v>
      </c>
      <c r="E52" s="44">
        <f>SUM(E51)</f>
        <v>39.019636799999994</v>
      </c>
      <c r="F52" s="44"/>
      <c r="G52" s="44"/>
      <c r="H52" s="45">
        <f>SUM(H51)</f>
        <v>102.8582992</v>
      </c>
    </row>
    <row r="53" spans="1:8" ht="12.75">
      <c r="A53" s="46"/>
      <c r="B53" s="64"/>
      <c r="C53" s="59" t="s">
        <v>57</v>
      </c>
      <c r="D53" s="60">
        <f>SUM(D52,D47)</f>
        <v>4497.0086624000005</v>
      </c>
      <c r="E53" s="60">
        <f>SUM(E52,E47)</f>
        <v>2748.7166368</v>
      </c>
      <c r="F53" s="60">
        <f>SUM(F52,F47)</f>
        <v>3266.414</v>
      </c>
      <c r="G53" s="60"/>
      <c r="H53" s="61">
        <f>SUM(H52,H47)</f>
        <v>10512.140299199998</v>
      </c>
    </row>
    <row r="54" spans="1:8" ht="12.75">
      <c r="A54" s="46"/>
      <c r="B54" s="64"/>
      <c r="C54" s="42"/>
      <c r="D54" s="42"/>
      <c r="E54" s="42"/>
      <c r="F54" s="42"/>
      <c r="G54" s="42"/>
      <c r="H54" s="53"/>
    </row>
    <row r="55" spans="1:8" ht="12.75">
      <c r="A55" s="46"/>
      <c r="B55" s="64"/>
      <c r="C55" s="49" t="s">
        <v>58</v>
      </c>
      <c r="D55" s="42"/>
      <c r="E55" s="42"/>
      <c r="F55" s="42"/>
      <c r="G55" s="42"/>
      <c r="H55" s="53"/>
    </row>
    <row r="56" spans="1:8" ht="12.75">
      <c r="A56" s="46"/>
      <c r="B56" s="64"/>
      <c r="C56" s="35" t="s">
        <v>59</v>
      </c>
      <c r="D56" s="42"/>
      <c r="E56" s="42"/>
      <c r="F56" s="42"/>
      <c r="G56" s="42"/>
      <c r="H56" s="53"/>
    </row>
    <row r="57" spans="1:8" s="41" customFormat="1" ht="24" customHeight="1">
      <c r="A57" s="62" t="s">
        <v>60</v>
      </c>
      <c r="B57" s="63"/>
      <c r="C57" s="38" t="s">
        <v>61</v>
      </c>
      <c r="D57" s="65">
        <f>D53*2.82%</f>
        <v>126.81564427968001</v>
      </c>
      <c r="E57" s="65">
        <f>E53*2.82%</f>
        <v>77.51380915776</v>
      </c>
      <c r="F57" s="65"/>
      <c r="G57" s="65"/>
      <c r="H57" s="66">
        <f>SUM(D57:G57)+0.001</f>
        <v>204.33045343744</v>
      </c>
    </row>
    <row r="58" spans="1:8" s="41" customFormat="1" ht="24.75" customHeight="1">
      <c r="A58" s="67" t="s">
        <v>62</v>
      </c>
      <c r="B58" s="68"/>
      <c r="C58" s="38" t="s">
        <v>63</v>
      </c>
      <c r="D58" s="65"/>
      <c r="E58" s="65"/>
      <c r="F58" s="65"/>
      <c r="G58" s="65">
        <f>SUM(D53:E53,D57:E57)*1%</f>
        <v>74.5005475263744</v>
      </c>
      <c r="H58" s="66">
        <f>SUM(D58:G58)</f>
        <v>74.5005475263744</v>
      </c>
    </row>
    <row r="59" spans="1:8" s="41" customFormat="1" ht="26.25" customHeight="1">
      <c r="A59" s="67" t="s">
        <v>64</v>
      </c>
      <c r="B59" s="68"/>
      <c r="C59" s="38" t="s">
        <v>65</v>
      </c>
      <c r="D59" s="65"/>
      <c r="E59" s="65"/>
      <c r="F59" s="65"/>
      <c r="G59" s="65">
        <f>SUM(D53:E53,D57:E57)*1.18%</f>
        <v>87.9106460811218</v>
      </c>
      <c r="H59" s="66">
        <f>SUM(D59:G59)</f>
        <v>87.9106460811218</v>
      </c>
    </row>
    <row r="60" spans="1:8" s="41" customFormat="1" ht="26.25" customHeight="1">
      <c r="A60" s="67" t="s">
        <v>66</v>
      </c>
      <c r="B60" s="68"/>
      <c r="C60" s="38" t="s">
        <v>67</v>
      </c>
      <c r="D60" s="65"/>
      <c r="E60" s="65"/>
      <c r="F60" s="65"/>
      <c r="G60" s="65">
        <f>SUM(D53:E53,D57:E57)*0.42%</f>
        <v>31.290229961077248</v>
      </c>
      <c r="H60" s="66">
        <f>SUM(D60:G60)</f>
        <v>31.290229961077248</v>
      </c>
    </row>
    <row r="61" spans="1:8" s="41" customFormat="1" ht="26.25" customHeight="1">
      <c r="A61" s="46"/>
      <c r="B61" s="69" t="s">
        <v>68</v>
      </c>
      <c r="C61" s="38" t="s">
        <v>69</v>
      </c>
      <c r="D61" s="65"/>
      <c r="E61" s="65"/>
      <c r="F61" s="65"/>
      <c r="G61" s="65">
        <f>254.681/3.09</f>
        <v>82.42103559870552</v>
      </c>
      <c r="H61" s="66">
        <f>SUM(D61:G61)</f>
        <v>82.42103559870552</v>
      </c>
    </row>
    <row r="62" spans="1:8" ht="12.75">
      <c r="A62" s="46"/>
      <c r="B62" s="42"/>
      <c r="C62" s="43" t="s">
        <v>70</v>
      </c>
      <c r="D62" s="51">
        <f>SUM(D57:D61)</f>
        <v>126.81564427968001</v>
      </c>
      <c r="E62" s="51">
        <f>SUM(E57:E61)</f>
        <v>77.51380915776</v>
      </c>
      <c r="F62" s="51"/>
      <c r="G62" s="51">
        <f>SUM(G57:G61)+0.001</f>
        <v>276.12345916727895</v>
      </c>
      <c r="H62" s="52">
        <f>SUM(H57:H61)</f>
        <v>480.452912604719</v>
      </c>
    </row>
    <row r="63" spans="1:8" ht="12.75">
      <c r="A63" s="46"/>
      <c r="B63" s="42"/>
      <c r="C63" s="59" t="s">
        <v>71</v>
      </c>
      <c r="D63" s="70">
        <f>SUM(D62,D53)+0.001</f>
        <v>4623.825306679681</v>
      </c>
      <c r="E63" s="70">
        <f>SUM(E62,E53)+0.001</f>
        <v>2826.23144595776</v>
      </c>
      <c r="F63" s="70">
        <f>SUM(F62,F53)</f>
        <v>3266.414</v>
      </c>
      <c r="G63" s="70">
        <f>SUM(G62,G53)</f>
        <v>276.12345916727895</v>
      </c>
      <c r="H63" s="71">
        <f>SUM(H62,H53)</f>
        <v>10992.593211804717</v>
      </c>
    </row>
    <row r="64" spans="1:8" ht="12.75">
      <c r="A64" s="46"/>
      <c r="B64" s="42"/>
      <c r="C64" s="49" t="s">
        <v>72</v>
      </c>
      <c r="D64" s="70"/>
      <c r="E64" s="70"/>
      <c r="F64" s="70"/>
      <c r="G64" s="70"/>
      <c r="H64" s="71"/>
    </row>
    <row r="65" spans="1:8" ht="12.75">
      <c r="A65" s="46"/>
      <c r="B65" s="42"/>
      <c r="C65" s="35" t="s">
        <v>73</v>
      </c>
      <c r="D65" s="70"/>
      <c r="E65" s="70"/>
      <c r="F65" s="70"/>
      <c r="G65" s="70"/>
      <c r="H65" s="71"/>
    </row>
    <row r="66" spans="1:8" s="11" customFormat="1" ht="25.5" customHeight="1">
      <c r="A66" s="67" t="s">
        <v>74</v>
      </c>
      <c r="B66" s="68"/>
      <c r="C66" s="38" t="s">
        <v>75</v>
      </c>
      <c r="D66" s="65"/>
      <c r="E66" s="65"/>
      <c r="F66" s="65"/>
      <c r="G66" s="65">
        <f>H63*3.58%</f>
        <v>393.53483698260885</v>
      </c>
      <c r="H66" s="66">
        <f>SUM(D66:G66)</f>
        <v>393.53483698260885</v>
      </c>
    </row>
    <row r="67" spans="1:8" ht="12.75">
      <c r="A67" s="46"/>
      <c r="B67" s="42"/>
      <c r="C67" s="43" t="s">
        <v>76</v>
      </c>
      <c r="D67" s="51"/>
      <c r="E67" s="51"/>
      <c r="F67" s="51"/>
      <c r="G67" s="51">
        <f>SUM(G66:G66)</f>
        <v>393.53483698260885</v>
      </c>
      <c r="H67" s="52">
        <f>SUM(H66:H66)</f>
        <v>393.53483698260885</v>
      </c>
    </row>
    <row r="68" spans="1:8" ht="12.75">
      <c r="A68" s="46"/>
      <c r="B68" s="42"/>
      <c r="C68" s="59" t="s">
        <v>77</v>
      </c>
      <c r="D68" s="70">
        <f>SUM(D63,D67)</f>
        <v>4623.825306679681</v>
      </c>
      <c r="E68" s="70">
        <f>SUM(E63,E67)</f>
        <v>2826.23144595776</v>
      </c>
      <c r="F68" s="70">
        <f>SUM(F63,F67)</f>
        <v>3266.414</v>
      </c>
      <c r="G68" s="70">
        <f>SUM(G63,G67)</f>
        <v>669.6582961498877</v>
      </c>
      <c r="H68" s="71">
        <f>SUM(H63,H67)</f>
        <v>11386.128048787326</v>
      </c>
    </row>
    <row r="69" spans="1:8" ht="12.75">
      <c r="A69" s="46"/>
      <c r="B69" s="42"/>
      <c r="C69" s="59"/>
      <c r="D69" s="70"/>
      <c r="E69" s="70"/>
      <c r="F69" s="70"/>
      <c r="G69" s="70"/>
      <c r="H69" s="71"/>
    </row>
    <row r="70" spans="1:8" ht="12.75">
      <c r="A70" s="46"/>
      <c r="B70" s="42"/>
      <c r="C70" s="49" t="s">
        <v>78</v>
      </c>
      <c r="D70" s="42"/>
      <c r="E70" s="42"/>
      <c r="F70" s="42"/>
      <c r="G70" s="42"/>
      <c r="H70" s="53"/>
    </row>
    <row r="71" spans="1:8" ht="12.75">
      <c r="A71" s="46"/>
      <c r="B71" s="42"/>
      <c r="C71" s="35" t="s">
        <v>79</v>
      </c>
      <c r="D71" s="42"/>
      <c r="E71" s="42"/>
      <c r="F71" s="42"/>
      <c r="G71" s="42"/>
      <c r="H71" s="53"/>
    </row>
    <row r="72" spans="1:8" s="11" customFormat="1" ht="22.5" customHeight="1">
      <c r="A72" s="67" t="s">
        <v>80</v>
      </c>
      <c r="B72" s="68"/>
      <c r="C72" s="38" t="s">
        <v>81</v>
      </c>
      <c r="D72" s="65"/>
      <c r="E72" s="65"/>
      <c r="F72" s="65"/>
      <c r="G72" s="65">
        <f>508.976/1.18/1.64</f>
        <v>263.0095080611823</v>
      </c>
      <c r="H72" s="66">
        <f>SUM(D72:G72)</f>
        <v>263.0095080611823</v>
      </c>
    </row>
    <row r="73" spans="1:8" s="11" customFormat="1" ht="23.25" customHeight="1">
      <c r="A73" s="67" t="s">
        <v>82</v>
      </c>
      <c r="B73" s="68"/>
      <c r="C73" s="38" t="s">
        <v>83</v>
      </c>
      <c r="D73" s="65"/>
      <c r="E73" s="65"/>
      <c r="F73" s="65"/>
      <c r="G73" s="65">
        <f>G72*12.98%</f>
        <v>34.13863414634147</v>
      </c>
      <c r="H73" s="66">
        <f>SUM(D73:G73)</f>
        <v>34.13863414634147</v>
      </c>
    </row>
    <row r="74" spans="1:8" ht="15" customHeight="1">
      <c r="A74" s="67" t="s">
        <v>84</v>
      </c>
      <c r="B74" s="68"/>
      <c r="C74" s="72" t="s">
        <v>85</v>
      </c>
      <c r="D74" s="65"/>
      <c r="E74" s="65"/>
      <c r="F74" s="65"/>
      <c r="G74" s="65">
        <f>H63*0.2%</f>
        <v>21.985186423609434</v>
      </c>
      <c r="H74" s="66">
        <f>SUM(D74:G74)</f>
        <v>21.985186423609434</v>
      </c>
    </row>
    <row r="75" spans="1:8" ht="12.75">
      <c r="A75" s="46"/>
      <c r="B75" s="42"/>
      <c r="C75" s="43" t="s">
        <v>86</v>
      </c>
      <c r="D75" s="51"/>
      <c r="E75" s="51"/>
      <c r="F75" s="51"/>
      <c r="G75" s="51">
        <f>SUM(G72:G74)+0.001</f>
        <v>319.1343286311332</v>
      </c>
      <c r="H75" s="52">
        <f>SUM(H72:H74)+0.001</f>
        <v>319.1343286311332</v>
      </c>
    </row>
    <row r="76" spans="1:8" ht="12.75">
      <c r="A76" s="46"/>
      <c r="B76" s="42"/>
      <c r="C76" s="59" t="s">
        <v>87</v>
      </c>
      <c r="D76" s="70">
        <f>SUM(D68,D75)</f>
        <v>4623.825306679681</v>
      </c>
      <c r="E76" s="70">
        <f>SUM(E68,E75)</f>
        <v>2826.23144595776</v>
      </c>
      <c r="F76" s="70">
        <f>SUM(F68,F75)</f>
        <v>3266.414</v>
      </c>
      <c r="G76" s="70">
        <f>SUM(G68,G75)-0.001</f>
        <v>988.791624781021</v>
      </c>
      <c r="H76" s="71">
        <f>SUM(H68,H75)</f>
        <v>11705.26237741846</v>
      </c>
    </row>
    <row r="77" spans="1:8" ht="12.75">
      <c r="A77" s="73"/>
      <c r="B77" s="47"/>
      <c r="C77" s="74"/>
      <c r="D77" s="75"/>
      <c r="E77" s="75"/>
      <c r="F77" s="75"/>
      <c r="G77" s="75"/>
      <c r="H77" s="76"/>
    </row>
    <row r="78" spans="1:8" s="80" customFormat="1" ht="26.25" customHeight="1">
      <c r="A78" s="67" t="s">
        <v>84</v>
      </c>
      <c r="B78" s="68"/>
      <c r="C78" s="77" t="s">
        <v>88</v>
      </c>
      <c r="D78" s="78">
        <f>D76*2%</f>
        <v>92.47650613359362</v>
      </c>
      <c r="E78" s="78">
        <f>E76*2%</f>
        <v>56.524628919155205</v>
      </c>
      <c r="F78" s="78">
        <f>F76*2%</f>
        <v>65.32828</v>
      </c>
      <c r="G78" s="78">
        <f>G76*2%</f>
        <v>19.77583249562042</v>
      </c>
      <c r="H78" s="79">
        <f>SUM(D78:G78)+0.001</f>
        <v>234.10624754836925</v>
      </c>
    </row>
    <row r="79" spans="1:8" s="86" customFormat="1" ht="27" customHeight="1">
      <c r="A79" s="81" t="s">
        <v>89</v>
      </c>
      <c r="B79" s="82"/>
      <c r="C79" s="83"/>
      <c r="D79" s="84">
        <f>SUM(D76:D78)</f>
        <v>4716.301812813274</v>
      </c>
      <c r="E79" s="84">
        <f>SUM(E76:E78)</f>
        <v>2882.756074876915</v>
      </c>
      <c r="F79" s="84">
        <f>SUM(F76:F78)</f>
        <v>3331.7422800000004</v>
      </c>
      <c r="G79" s="84">
        <f>SUM(G76:G78)+0.001</f>
        <v>1008.5684572766414</v>
      </c>
      <c r="H79" s="85">
        <f>SUM(H76:H78)-0.001</f>
        <v>11939.367624966828</v>
      </c>
    </row>
    <row r="80" spans="1:8" s="86" customFormat="1" ht="12.75">
      <c r="A80" s="81" t="s">
        <v>90</v>
      </c>
      <c r="B80" s="82"/>
      <c r="C80" s="83"/>
      <c r="D80" s="87">
        <f>D79*18%</f>
        <v>848.9343263063894</v>
      </c>
      <c r="E80" s="87">
        <f>E79*18%</f>
        <v>518.8960934778447</v>
      </c>
      <c r="F80" s="87">
        <f>F79*18%</f>
        <v>599.7136104</v>
      </c>
      <c r="G80" s="87">
        <f>G79*18%</f>
        <v>181.54232230979545</v>
      </c>
      <c r="H80" s="88">
        <f>H79*18%</f>
        <v>2149.086172494029</v>
      </c>
    </row>
    <row r="81" spans="1:8" s="94" customFormat="1" ht="24.75" customHeight="1" thickBot="1">
      <c r="A81" s="89" t="s">
        <v>91</v>
      </c>
      <c r="B81" s="90"/>
      <c r="C81" s="91"/>
      <c r="D81" s="92">
        <f>SUM(D79:D80)</f>
        <v>5565.236139119664</v>
      </c>
      <c r="E81" s="92">
        <f>SUM(E79:E80)</f>
        <v>3401.65216835476</v>
      </c>
      <c r="F81" s="92">
        <f>SUM(F79:F80)</f>
        <v>3931.4558904000005</v>
      </c>
      <c r="G81" s="92">
        <f>SUM(G79:G80)-0.001</f>
        <v>1190.1097795864368</v>
      </c>
      <c r="H81" s="93">
        <f>SUM(H79:H80)</f>
        <v>14088.453797460857</v>
      </c>
    </row>
    <row r="85" ht="12.75">
      <c r="B85" s="7" t="s">
        <v>92</v>
      </c>
    </row>
    <row r="88" ht="12.75">
      <c r="B88" s="7" t="s">
        <v>93</v>
      </c>
    </row>
    <row r="91" ht="12.75">
      <c r="B91" s="7" t="s">
        <v>94</v>
      </c>
    </row>
  </sheetData>
  <mergeCells count="22">
    <mergeCell ref="A74:B74"/>
    <mergeCell ref="A80:C80"/>
    <mergeCell ref="A81:C81"/>
    <mergeCell ref="A78:B78"/>
    <mergeCell ref="A79:C79"/>
    <mergeCell ref="E5:H5"/>
    <mergeCell ref="A51:B51"/>
    <mergeCell ref="A57:B57"/>
    <mergeCell ref="C44:H44"/>
    <mergeCell ref="A19:A20"/>
    <mergeCell ref="B19:B20"/>
    <mergeCell ref="C19:C20"/>
    <mergeCell ref="D19:H19"/>
    <mergeCell ref="A14:H14"/>
    <mergeCell ref="A72:B72"/>
    <mergeCell ref="A73:B73"/>
    <mergeCell ref="A13:H13"/>
    <mergeCell ref="A60:B60"/>
    <mergeCell ref="A58:B58"/>
    <mergeCell ref="A59:B59"/>
    <mergeCell ref="A66:B66"/>
    <mergeCell ref="A15:H15"/>
  </mergeCells>
  <printOptions/>
  <pageMargins left="0.78" right="0.32" top="0.57" bottom="0.5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</dc:creator>
  <cp:keywords/>
  <dc:description/>
  <cp:lastModifiedBy>Smeta</cp:lastModifiedBy>
  <dcterms:created xsi:type="dcterms:W3CDTF">2009-10-22T03:36:56Z</dcterms:created>
  <dcterms:modified xsi:type="dcterms:W3CDTF">2009-10-22T03:39:32Z</dcterms:modified>
  <cp:category/>
  <cp:version/>
  <cp:contentType/>
  <cp:contentStatus/>
</cp:coreProperties>
</file>