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Т'!$39:$39</definedName>
    <definedName name="_xlnm.Print_Area" localSheetId="0">'Локальная смета 12 гр. Для Т'!$A$1:$L$207</definedName>
  </definedNames>
  <calcPr fullCalcOnLoad="1"/>
</workbook>
</file>

<file path=xl/sharedStrings.xml><?xml version="1.0" encoding="utf-8"?>
<sst xmlns="http://schemas.openxmlformats.org/spreadsheetml/2006/main" count="3288" uniqueCount="595">
  <si>
    <t>Smeta.ru  (495) 974-1589</t>
  </si>
  <si>
    <t>_PS_</t>
  </si>
  <si>
    <t>Smeta.ru</t>
  </si>
  <si>
    <t/>
  </si>
  <si>
    <t>Новый объект</t>
  </si>
  <si>
    <t>№58 Устройство теплосчетчика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</si>
  <si>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</si>
  <si>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</si>
  <si>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</si>
  <si>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</si>
  <si>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</si>
  <si>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ФЕР 2001</t>
  </si>
  <si>
    <t>ФЕР</t>
  </si>
  <si>
    <t>Поправки для НБ 2001 нов МДС  для вер.2 с параметрами</t>
  </si>
  <si>
    <t>Новая локальная смета</t>
  </si>
  <si>
    <t>Устройство теплосчетчика</t>
  </si>
  <si>
    <t>{78169153-DB90-4428-B70E-984B3E717996}</t>
  </si>
  <si>
    <t>1</t>
  </si>
  <si>
    <t>Цена поставщика</t>
  </si>
  <si>
    <t>Теплощетчик ВИС.Т ТС 400-0-4-1-0-0 в комплекте :ДУ ППР (отопление)ДУ 150-2 шт ;КТПТР-01 (отопление)1601 шт;ППР ДУ 50(ГВС)-1 шт;КТПТР(ГВС)80 1 шт; Принтер EPSON LX 300+ -1 шт</t>
  </si>
  <si>
    <t>К-Т</t>
  </si>
  <si>
    <t>Прочие работы</t>
  </si>
  <si>
    <t>прочие</t>
  </si>
  <si>
    <t>2</t>
  </si>
  <si>
    <t>Теплосчетчик ТС -1М</t>
  </si>
  <si>
    <t>3</t>
  </si>
  <si>
    <t>16-02-005-5</t>
  </si>
  <si>
    <t>Прокладка трубопроводов отопления и водоснабжения из стальных электросварных труб диаметром 100 мм</t>
  </si>
  <si>
    <t>100 м</t>
  </si>
  <si>
    <t>ТЕР Московской обл.,сб.16,гл.02,табл.005,поз.5</t>
  </si>
  <si>
    <t>100 м трубопровода</t>
  </si>
  <si>
    <t>Общестроительные работы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</si>
  <si>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</si>
  <si>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</si>
  <si>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01. Прокладка трубопровода на сварке из готовых узлов (нормы 1-7) и из стальных труб с установкой отводов (нормы 8-11). 02. Установка и заделка креплений. 03. Промывка трубопровода водой.</t>
  </si>
  <si>
    <t>4</t>
  </si>
  <si>
    <t>16-02-007-4</t>
  </si>
  <si>
    <t>Установка фланцевых соединений на стальных трубопроводах диаметром 100 мм</t>
  </si>
  <si>
    <t>шт.</t>
  </si>
  <si>
    <t>ТЕР Московской обл.,сб.16,гл.02,табл.007,поз.4</t>
  </si>
  <si>
    <t>1 соединение</t>
  </si>
  <si>
    <t>01. Hасадка и приварка фланцев на концы труб. 02. Соединение фланцев на болтах и прокладках.</t>
  </si>
  <si>
    <t>5</t>
  </si>
  <si>
    <t>18-07-001-4</t>
  </si>
  <si>
    <t>Установка термометров в оправе прямых и угловых</t>
  </si>
  <si>
    <t>1 комплект</t>
  </si>
  <si>
    <t>ТЕР Московской обл.,сб.18,гл.07,табл.001,поз.4</t>
  </si>
  <si>
    <t>01. Установка контрольно-измерительных приборов.</t>
  </si>
  <si>
    <t>5,1</t>
  </si>
  <si>
    <t>300-1467</t>
  </si>
  <si>
    <t>Термометр прямой (угловой) ртутный (ножка 66 мм) до 160 град. С  в оправе</t>
  </si>
  <si>
    <t>КОМПЛЕКТ</t>
  </si>
  <si>
    <t>ССЦ Московской обл.,сб.300,поз.1467</t>
  </si>
  <si>
    <t>6</t>
  </si>
  <si>
    <t>16-02-007-3</t>
  </si>
  <si>
    <t>Установка фланцевых соединений на стальных трубопроводах диаметром 80 мм</t>
  </si>
  <si>
    <t>ТЕР Московской обл.,сб.16,гл.02,табл.007,поз.3</t>
  </si>
  <si>
    <t>7</t>
  </si>
  <si>
    <t>16-02-002-6</t>
  </si>
  <si>
    <t>Прокладка трубопроводов водоснабжения из стальных водогазопроводных оцинкованных труб диаметром 50 мм</t>
  </si>
  <si>
    <t>ТЕР Московской обл.,сб.16,гл.02,табл.002,поз.6</t>
  </si>
  <si>
    <t>01. Прокладка трубопровода из готовых узлов (нормы 1-12), из труб (нормы 13-18). 02. Установка и заделка креплений. 03. Промывка трубопровода водой.</t>
  </si>
  <si>
    <t>8</t>
  </si>
  <si>
    <t>16-02-007-1</t>
  </si>
  <si>
    <t>Установка фланцевых соединений на стальных трубопроводах диаметром 50 мм</t>
  </si>
  <si>
    <t>ТЕР Московской обл.,сб.16,гл.02,табл.007,поз.1</t>
  </si>
  <si>
    <t>10</t>
  </si>
  <si>
    <t>м11-02-022-5</t>
  </si>
  <si>
    <t>Ротаметр, счетчик, преобразователь, устанавливаемые на фланцевых соединениях, диаметр условного прохода, мм, до: 80</t>
  </si>
  <si>
    <t>ФЕРм,сб.11,гл.02,табл.022,поз.5</t>
  </si>
  <si>
    <t>Монтажные работы</t>
  </si>
  <si>
    <t>Монтаж оборудования</t>
  </si>
  <si>
    <t>43</t>
  </si>
  <si>
    <t>11</t>
  </si>
  <si>
    <t>м11-02-022-7</t>
  </si>
  <si>
    <t>Ротаметр, счетчик, преобразователь, устанавливаемые на фланцевых соединениях, диаметр условного прохода, мм, до: 150</t>
  </si>
  <si>
    <t>ФЕРм,сб.11,гл.02,табл.022,поз.7</t>
  </si>
  <si>
    <t>12</t>
  </si>
  <si>
    <t>м11-03-011-2</t>
  </si>
  <si>
    <t>Прибор, категория сложности: II</t>
  </si>
  <si>
    <t>ФЕРм,сб.11,гл.03,табл.011,поз.2</t>
  </si>
  <si>
    <t>13</t>
  </si>
  <si>
    <t>м11-02-032-2</t>
  </si>
  <si>
    <t>Преобразователь, устанавливаемый на резервуаре, работающем при атмосферном давлении, масса, кг, до: 20</t>
  </si>
  <si>
    <t>ФЕРм,сб.11,гл.02,табл.032,поз.2</t>
  </si>
  <si>
    <t>14</t>
  </si>
  <si>
    <t>м11-04-002-1</t>
  </si>
  <si>
    <t>Аппарат настольный, масса, т, до: 0,015</t>
  </si>
  <si>
    <t>ФЕРм,сб.11,гл.04,табл.002,поз.1</t>
  </si>
  <si>
    <t>Сооружения связи, радиовещания и телевидения монтаж радиотелевизионного и электронного оборудования</t>
  </si>
  <si>
    <t>28-2</t>
  </si>
  <si>
    <t>15</t>
  </si>
  <si>
    <t>м08-02-407-1</t>
  </si>
  <si>
    <t>Трубы стальные по установленным конструкциям:  Труба по установленным конструкциям, по стенам с креплением скобами, диаметр, мм, до 25</t>
  </si>
  <si>
    <t>ФЕРм,сб.08,гл.02,табл.407,поз.1</t>
  </si>
  <si>
    <t>Электромонтажные работы на других объектах сборник м08</t>
  </si>
  <si>
    <t>45-2</t>
  </si>
  <si>
    <t>1. Подготовка труб к изготовлению трубопровода. 2. Изготовление трубопровода. 3. Сборка деталей трубопровода в блоки. 4. Прокладка труб. 5. Установка коробок. 6. Окраска. 7. Затягивание проволоки.</t>
  </si>
  <si>
    <t>15,1</t>
  </si>
  <si>
    <t>103-0003</t>
  </si>
  <si>
    <t>Трубы стальные сварные водогазопроводные с резьбой черные легкие (неоцинкованные) диаметр условного прохода 25 мм, толщина стенки 2.8 мм</t>
  </si>
  <si>
    <t>м</t>
  </si>
  <si>
    <t>ССЦ Московской обл.,сб.103,поз.0003</t>
  </si>
  <si>
    <t>м08-02-411-1</t>
  </si>
  <si>
    <t>Рукава металлические и вводы гибкие:  Рукав, наружный диаметр, мм, до 48</t>
  </si>
  <si>
    <t>ФЕРм,сб.08,гл.02,табл.411,поз.1</t>
  </si>
  <si>
    <t>Для норм 1-3: 1. Изготовление конструкций. 2. Установка конструкций. 3. Прокладка металлорукавов. 4. Установка коробок. 5. Затягивание проволоки. Для норм 4-7: 1. Установка вводов.</t>
  </si>
  <si>
    <t>16,1</t>
  </si>
  <si>
    <t>101-2161</t>
  </si>
  <si>
    <t>Рукава металлические диаметром 15 мм РЗ-Ц-Х</t>
  </si>
  <si>
    <t>ССЦ Московской обл.,сб.101,поз.2161</t>
  </si>
  <si>
    <t>17</t>
  </si>
  <si>
    <t>м08-02-412-1</t>
  </si>
  <si>
    <t>Затягивание проводов в проложенные трубы и металлические рукава:  Провод первый одножильный или многожильный в общей оплетке, суммарное сечение, мм2, до 2,5</t>
  </si>
  <si>
    <t>Доп.ФЕРм вып.1,сб.08,гл.02,табл.412,поз.1</t>
  </si>
  <si>
    <t>1. Заготовка проводов. 2. Затягивание проводов. 3. Соединение проводов в коробках. 4. Прозвонка.</t>
  </si>
  <si>
    <t>17,1</t>
  </si>
  <si>
    <t>Кабель КММ 2х0,35 мм2</t>
  </si>
  <si>
    <t>км</t>
  </si>
  <si>
    <t>17,2</t>
  </si>
  <si>
    <t>Кабель КУПР 4х0,5 мм2</t>
  </si>
  <si>
    <t>18</t>
  </si>
  <si>
    <t>м11-02-001-2</t>
  </si>
  <si>
    <t>Прибор, масса, кг, до: 5</t>
  </si>
  <si>
    <t>ФЕРм,сб.11,гл.02,табл.001,поз.2</t>
  </si>
  <si>
    <t>19</t>
  </si>
  <si>
    <t>п07-10-012-6</t>
  </si>
  <si>
    <t>Регулировка теплопотребляющих систем зданий с тепловой нагрузкой, Гкал/ч, до 5</t>
  </si>
  <si>
    <t>1 система</t>
  </si>
  <si>
    <t>ФЕРп,сб.07,гл.10,табл.012,поз.6</t>
  </si>
  <si>
    <t>Пусконаладочные работы</t>
  </si>
  <si>
    <t>48</t>
  </si>
  <si>
    <t>20</t>
  </si>
  <si>
    <t>Проект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</si>
  <si>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</si>
  <si>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</si>
  <si>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</si>
  <si>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</si>
  <si>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</si>
  <si>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</si>
  <si>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</si>
  <si>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</si>
  <si>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</si>
  <si>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</si>
  <si>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</si>
  <si>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</si>
  <si>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</si>
  <si>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</si>
  <si>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</si>
  <si>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</si>
  <si>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</si>
  <si>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</si>
  <si>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</si>
  <si>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</si>
  <si>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</si>
  <si>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</si>
  <si>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</si>
  <si>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</si>
  <si>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</si>
  <si>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</si>
  <si>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</si>
  <si>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</si>
  <si>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</si>
  <si>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</si>
  <si>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</si>
  <si>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</si>
  <si>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</si>
  <si>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</si>
  <si>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</si>
  <si>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</si>
  <si>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</si>
  <si>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</si>
  <si>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</si>
  <si>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</si>
  <si>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</si>
  <si>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</si>
  <si>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</si>
  <si>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</si>
  <si>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</si>
  <si>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</si>
  <si>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</si>
  <si>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</si>
  <si>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</si>
  <si>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</si>
  <si>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</si>
  <si>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</si>
  <si>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</si>
  <si>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</si>
  <si>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</si>
  <si>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</si>
  <si>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</si>
  <si>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</si>
  <si>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</si>
  <si>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</si>
  <si>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</si>
  <si>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</si>
  <si>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</si>
  <si>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</si>
  <si>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</si>
  <si>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</si>
  <si>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</si>
  <si>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</si>
  <si>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</si>
  <si>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</si>
  <si>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</si>
  <si>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</si>
  <si>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</si>
  <si>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</si>
  <si>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</si>
  <si>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</si>
  <si>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</si>
  <si>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</si>
  <si>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</si>
  <si>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</si>
  <si>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</si>
  <si>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</si>
  <si>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</si>
  <si>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</si>
  <si>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</si>
  <si>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</si>
  <si>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</si>
  <si>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</si>
  <si>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</si>
  <si>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</si>
  <si>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</si>
  <si>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</si>
  <si>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</si>
  <si>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</si>
  <si>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</si>
  <si>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</si>
  <si>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</si>
  <si>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</si>
  <si>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</si>
  <si>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</si>
  <si>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</si>
  <si>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</si>
  <si>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</si>
  <si>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</si>
  <si>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</si>
  <si>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</si>
  <si>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</si>
  <si>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</si>
  <si>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</si>
  <si>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</si>
  <si>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</si>
  <si>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</si>
  <si>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</si>
  <si>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</si>
  <si>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</si>
  <si>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</si>
  <si>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</si>
  <si>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</si>
  <si>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</si>
  <si>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</si>
  <si>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</si>
  <si>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</si>
  <si>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</si>
  <si>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</si>
  <si>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</si>
  <si>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</si>
  <si>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</si>
  <si>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</si>
  <si>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</si>
  <si>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</si>
  <si>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</si>
  <si>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</si>
  <si>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</si>
  <si>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</si>
  <si>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</si>
  <si>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</si>
  <si>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</si>
  <si>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</si>
  <si>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</si>
  <si>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</si>
  <si>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</si>
  <si>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</si>
  <si>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</si>
  <si>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</si>
  <si>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</si>
  <si>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</si>
  <si>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</si>
  <si>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</si>
  <si>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</si>
  <si>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</si>
  <si>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</si>
  <si>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</si>
  <si>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</si>
  <si>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</si>
  <si>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</si>
  <si>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</si>
  <si>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</si>
  <si>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</si>
  <si>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</si>
  <si>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</si>
  <si>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</si>
  <si>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</si>
  <si>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</si>
  <si>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</si>
  <si>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</si>
  <si>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</si>
  <si>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</si>
  <si>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</si>
  <si>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</si>
  <si>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</si>
  <si>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</si>
  <si>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</si>
  <si>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</si>
  <si>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</si>
  <si>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</si>
  <si>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1-4.1-50</t>
  </si>
  <si>
    <t>Затраты труда рабочих, разряд работ 4.1</t>
  </si>
  <si>
    <t>чел.-ч</t>
  </si>
  <si>
    <t>Затраты труда машинистов</t>
  </si>
  <si>
    <t>чел.час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</si>
  <si>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</si>
  <si>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</si>
  <si>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</si>
  <si>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маш.-ч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</si>
  <si>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</si>
  <si>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</si>
  <si>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</si>
  <si>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040504</t>
  </si>
  <si>
    <t>364500</t>
  </si>
  <si>
    <t>Аппараты для газовой сварки и резки</t>
  </si>
  <si>
    <t>400001</t>
  </si>
  <si>
    <t>451114</t>
  </si>
  <si>
    <t>Автомобили бортовые грузоподъемностью до 5 т</t>
  </si>
  <si>
    <t>101-0324</t>
  </si>
  <si>
    <t>ССЦ Московской обл.,сб.101,поз.0324</t>
  </si>
  <si>
    <t>Кислород технический газообразный</t>
  </si>
  <si>
    <t>м3</t>
  </si>
  <si>
    <t>101-0807</t>
  </si>
  <si>
    <t>ССЦ Московской обл.,сб.101,поз.0807</t>
  </si>
  <si>
    <t>Проволока сварочная легированная диаметром 4 мм</t>
  </si>
  <si>
    <t>т</t>
  </si>
  <si>
    <t>101-1601</t>
  </si>
  <si>
    <t>ССЦ Московской обл.,сб.101,поз.1601</t>
  </si>
  <si>
    <t>Известь строительная негашеная хлорная марки А</t>
  </si>
  <si>
    <t>кг</t>
  </si>
  <si>
    <t>101-1602</t>
  </si>
  <si>
    <t>ССЦ Московской обл.,сб.101,поз.1602</t>
  </si>
  <si>
    <t>Ацетилен газообразный технический</t>
  </si>
  <si>
    <t>300-1224</t>
  </si>
  <si>
    <t>ССЦ Московской обл.,сб.300,поз.1224</t>
  </si>
  <si>
    <t>Крепления для трубопроводов: кронштейны, планки, хомуты</t>
  </si>
  <si>
    <t>300-1320</t>
  </si>
  <si>
    <t>ССЦ Московской обл.,сб.300,поз.1320</t>
  </si>
  <si>
    <t>Трубопроводы из стальных электросварных труб для отопления и водоснабжения наружный диаметр 108 мм, толщина стенки 4 мм</t>
  </si>
  <si>
    <t>402-0006</t>
  </si>
  <si>
    <t>ССЦ Московской обл.,сб.402,поз.0006</t>
  </si>
  <si>
    <t>Раствор готовый кладочный цементный, марка 200</t>
  </si>
  <si>
    <t>411-0001</t>
  </si>
  <si>
    <t>ССЦ Московской обл.,сб.411,поз.0001</t>
  </si>
  <si>
    <t>Вода</t>
  </si>
  <si>
    <t>1-4.2-50</t>
  </si>
  <si>
    <t>Затраты труда рабочих, разряд работ 4.2</t>
  </si>
  <si>
    <t>040502</t>
  </si>
  <si>
    <t>344142</t>
  </si>
  <si>
    <t>Установки для сварки ручной дуговой (постоянного тока)</t>
  </si>
  <si>
    <t>101-1522</t>
  </si>
  <si>
    <t>ССЦ Московской обл.,сб.101,поз.1522</t>
  </si>
  <si>
    <t>Электроды диаметром 5 мм Э42А</t>
  </si>
  <si>
    <t>300-0040</t>
  </si>
  <si>
    <t>ССЦ Московской обл.,сб.300,поз.0040</t>
  </si>
  <si>
    <t>Болты с гайками и шайбами для санитарно-технических работ, диаметром     16 мм</t>
  </si>
  <si>
    <t>300-0969</t>
  </si>
  <si>
    <t>ССЦ Московской обл.,сб.300,поз.0969</t>
  </si>
  <si>
    <t>Фланцы стальные плоские приварные из стали ВСт3сп2, ВСт3сп3; давлением 1.0 МПа (10 кгс/см2), диаметром 100 мм</t>
  </si>
  <si>
    <t>541-0064</t>
  </si>
  <si>
    <t>ССЦ Московской обл.,сб.541,поз.0064</t>
  </si>
  <si>
    <t>Прокладки из паронита марки ПМБ, толщиной 1 мм, диаметром 100 мм</t>
  </si>
  <si>
    <t>1000 шт.</t>
  </si>
  <si>
    <t>1-3.8-50</t>
  </si>
  <si>
    <t>Затраты труда рабочих, разряд работ 3.8</t>
  </si>
  <si>
    <t>101-0388</t>
  </si>
  <si>
    <t>ССЦ Московской обл.,сб.101,поз.0388</t>
  </si>
  <si>
    <t>Краски масляные земляные МА-0115: мумия, сурик железный</t>
  </si>
  <si>
    <t>101-0587</t>
  </si>
  <si>
    <t>ССЦ Московской обл.,сб.101,поз.0587</t>
  </si>
  <si>
    <t>Масло индустриальное И-20А</t>
  </si>
  <si>
    <t>101-0628</t>
  </si>
  <si>
    <t>ССЦ Московской обл.,сб.101,поз.0628</t>
  </si>
  <si>
    <t>Олифа комбинированная К-3</t>
  </si>
  <si>
    <t>101-1669</t>
  </si>
  <si>
    <t>ССЦ Московской обл.,сб.101,поз.1669</t>
  </si>
  <si>
    <t>Очес льняной</t>
  </si>
  <si>
    <t>300-0968</t>
  </si>
  <si>
    <t>ССЦ Московской обл.,сб.300,поз.0968</t>
  </si>
  <si>
    <t>Фланцы стальные плоские приварные из стали ВСт3сп2, ВСт3сп3; давлением 1.0 МПа (10 кгс/см2), диаметром 80 мм</t>
  </si>
  <si>
    <t>1-4.0-50</t>
  </si>
  <si>
    <t>Затраты труда рабочих, разряд работ 4.0</t>
  </si>
  <si>
    <t>101-0063</t>
  </si>
  <si>
    <t>ССЦ Московской обл.,сб.101,поз.0063</t>
  </si>
  <si>
    <t>Ацетилен растворенный технический марки А</t>
  </si>
  <si>
    <t>300-0892</t>
  </si>
  <si>
    <t>ССЦ Московской обл.,сб.300,поз.0892</t>
  </si>
  <si>
    <t>Узлы укрупненные монтажные (трубопроводы) из стальных водогазопроводных оцинкованных труб с гильзами для водоснабжения, диаметром 50 мм</t>
  </si>
  <si>
    <t>300-1346</t>
  </si>
  <si>
    <t>ССЦ Московской обл.,сб.300,поз.1346</t>
  </si>
  <si>
    <t>Вентили проходные муфтовые 15кч18п для воды, давлением                    1.6 МПа (16 кгс/см2), диаметром 50 мм</t>
  </si>
  <si>
    <t>300-0966</t>
  </si>
  <si>
    <t>ССЦ Московской обл.,сб.300,поз.0966</t>
  </si>
  <si>
    <t>Фланцы стальные плоские приварные из стали ВСт3сп2, ВСт3сп3; давлением 1.0 МПа (10 кгс/см2), диаметром 50 мм</t>
  </si>
  <si>
    <t>541-0063</t>
  </si>
  <si>
    <t>ССЦ Московской обл.,сб.541,поз.0063</t>
  </si>
  <si>
    <t>Прокладки из паронита марки ПМБ, толщиной 1 мм, диаметром 50 мм</t>
  </si>
  <si>
    <t>1-3.2</t>
  </si>
  <si>
    <t>Затраты труда рабочих, разряд работ 3.2.</t>
  </si>
  <si>
    <t>101-0092</t>
  </si>
  <si>
    <t>ФССЦ сб.101, поз.0092</t>
  </si>
  <si>
    <t>Болты с шестигранной головкой диаметром резьбы 16- (18) мм</t>
  </si>
  <si>
    <t>101-2046</t>
  </si>
  <si>
    <t>ФССЦ сб.101, поз.2046</t>
  </si>
  <si>
    <t>Шайбы оцинкованные диаметр 16 мм</t>
  </si>
  <si>
    <t>101-9892</t>
  </si>
  <si>
    <t>ФССЦ сб.101, поз.9892</t>
  </si>
  <si>
    <t>Прокладки паронитовые</t>
  </si>
  <si>
    <t>1-3.0</t>
  </si>
  <si>
    <t>Затраты труда рабочих, разряд работ 3</t>
  </si>
  <si>
    <t>021102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</si>
  <si>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</si>
  <si>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</si>
  <si>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</si>
  <si>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1-4.2</t>
  </si>
  <si>
    <t>101-2037</t>
  </si>
  <si>
    <t>ФССЦ сб.101, поз.2037</t>
  </si>
  <si>
    <t>Болты с гайками и шайбами оцинкованные, диаметр 8 мм</t>
  </si>
  <si>
    <t>999-0005</t>
  </si>
  <si>
    <t>ФССЦ сб.999, поз.0005</t>
  </si>
  <si>
    <t>Масса оборудования</t>
  </si>
  <si>
    <t>101-0796</t>
  </si>
  <si>
    <t>ФССЦ сб.101, поз.0796</t>
  </si>
  <si>
    <t>Проволока канатная оцинкованная диаметром 5.5 мм</t>
  </si>
  <si>
    <t>101-1513</t>
  </si>
  <si>
    <t>ФССЦ сб.101, поз.1513</t>
  </si>
  <si>
    <t>Электроды диаметром 4 мм Э42</t>
  </si>
  <si>
    <t>101-2050</t>
  </si>
  <si>
    <t>ФССЦ сб.101, поз.2050</t>
  </si>
  <si>
    <t>Шайбы оцинкованные диаметр 18 мм</t>
  </si>
  <si>
    <t>1-3.8</t>
  </si>
  <si>
    <t>030902</t>
  </si>
  <si>
    <t>483589</t>
  </si>
  <si>
    <t>Подъемники гидравлические высотой подъема 10 м</t>
  </si>
  <si>
    <t>331451</t>
  </si>
  <si>
    <t>483331</t>
  </si>
  <si>
    <t>Перфораторы электрические</t>
  </si>
  <si>
    <t>400002</t>
  </si>
  <si>
    <t>451115</t>
  </si>
  <si>
    <t>Автомобили бортовые грузоподъемностью до 8 т</t>
  </si>
  <si>
    <t>101-0813</t>
  </si>
  <si>
    <t>ФССЦ сб.101, поз.0813</t>
  </si>
  <si>
    <t>Проволока стальная низкоуглеродистая разного назначения оцинкованная диаметром 3.0 мм</t>
  </si>
  <si>
    <t>101-1924</t>
  </si>
  <si>
    <t>ФССЦ сб.101, поз.1924</t>
  </si>
  <si>
    <t>Электроды диаметром 4 мм Э42А</t>
  </si>
  <si>
    <t>101-9103</t>
  </si>
  <si>
    <t>ФССЦ сб.101, поз.9103</t>
  </si>
  <si>
    <t>Дюбели распорные</t>
  </si>
  <si>
    <t>100 шт.</t>
  </si>
  <si>
    <t>101-9852</t>
  </si>
  <si>
    <t>ФССЦ сб.101, поз.9852</t>
  </si>
  <si>
    <t>Краска</t>
  </si>
  <si>
    <t>110-9105</t>
  </si>
  <si>
    <t>ФССЦ сб.110, поз.9105</t>
  </si>
  <si>
    <t>Гайки установочные заземляющие</t>
  </si>
  <si>
    <t>500-9030</t>
  </si>
  <si>
    <t>ФССЦ сб.500, поз.9030</t>
  </si>
  <si>
    <t>Заглушки</t>
  </si>
  <si>
    <t>10 шт.</t>
  </si>
  <si>
    <t>500-9031</t>
  </si>
  <si>
    <t>ФССЦ сб.500, поз.9031</t>
  </si>
  <si>
    <t>Скобы</t>
  </si>
  <si>
    <t>500-9081</t>
  </si>
  <si>
    <t>ФССЦ сб.500, поз.9081</t>
  </si>
  <si>
    <t>Перемычки гибкие, тип ПГС-50</t>
  </si>
  <si>
    <t>500-9140</t>
  </si>
  <si>
    <t>ФССЦ сб.500, поз.9140</t>
  </si>
  <si>
    <t>Гильзы соединительные</t>
  </si>
  <si>
    <t>500-9627</t>
  </si>
  <si>
    <t>ФССЦ сб.500, поз.9627</t>
  </si>
  <si>
    <t>Лента ФУМ</t>
  </si>
  <si>
    <t>101-0115</t>
  </si>
  <si>
    <t>ФССЦ сб.101, поз.0115</t>
  </si>
  <si>
    <t>Винты с полукруглой головкой длиной 50 мм</t>
  </si>
  <si>
    <t>101-1755</t>
  </si>
  <si>
    <t>ФССЦ сб.101, поз.1755</t>
  </si>
  <si>
    <t>Сталь полосовая спокойная марки Ст3сп, шириной 50-200 мм толщиной 4-5 мм</t>
  </si>
  <si>
    <t>101-9100</t>
  </si>
  <si>
    <t>ФССЦ сб.101, поз.9100</t>
  </si>
  <si>
    <t>Патроны для пристрелки</t>
  </si>
  <si>
    <t>101-9109</t>
  </si>
  <si>
    <t>ФССЦ сб.101, поз.9109</t>
  </si>
  <si>
    <t>Дюбели для пристрелки</t>
  </si>
  <si>
    <t>103-9160</t>
  </si>
  <si>
    <t>ФССЦ сб.103, поз.9160</t>
  </si>
  <si>
    <t>Муфты соединительные</t>
  </si>
  <si>
    <t>500-9061</t>
  </si>
  <si>
    <t>ФССЦ сб.500, поз.9061</t>
  </si>
  <si>
    <t>Втулки изолирующие</t>
  </si>
  <si>
    <t>500-9070</t>
  </si>
  <si>
    <t>ФССЦ сб.500, поз.9070</t>
  </si>
  <si>
    <t>Патрубки</t>
  </si>
  <si>
    <t>101-1764</t>
  </si>
  <si>
    <t>ФССЦ сб.101, поз.1764</t>
  </si>
  <si>
    <t>Тальк молотый сорт 1</t>
  </si>
  <si>
    <t>500-9041</t>
  </si>
  <si>
    <t>ФССЦ сб.500, поз.9041</t>
  </si>
  <si>
    <t>Сжимы ответвительные</t>
  </si>
  <si>
    <t>500-9056</t>
  </si>
  <si>
    <t>ФССЦ сб.500, поз.9056</t>
  </si>
  <si>
    <t>Колпачки изолирующие</t>
  </si>
  <si>
    <t>500-9500</t>
  </si>
  <si>
    <t>ФССЦ сб.500, поз.9500</t>
  </si>
  <si>
    <t>Бирки маркировочные</t>
  </si>
  <si>
    <t>544-0089</t>
  </si>
  <si>
    <t>ФССЦ сб.544, 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</si>
  <si>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</si>
  <si>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1-20.1</t>
  </si>
  <si>
    <t>Инженер I категории</t>
  </si>
  <si>
    <t>чел.ч</t>
  </si>
  <si>
    <t>ЧЕЛ.Ч</t>
  </si>
  <si>
    <t>1-20.2</t>
  </si>
  <si>
    <t>Инженер II категории</t>
  </si>
  <si>
    <t>1-20.3</t>
  </si>
  <si>
    <t>Инженер III категории</t>
  </si>
  <si>
    <t>01. Проверка соответствия режимов работы источника тепла и тепловых сетей заданным. 02. Выявление фактического режима работы теплового пункта и теплопотребляющего оборудования. 03. Расчет относительных расходов воды по каждой потребляющей установке и в целом по системе. 04. Корректировка дроссельных диафрагм. 05. Техническое руководство по замене дроссельных диафрагм. 06. Проведение повторных (контрольных) замеров параметров работы теплопотребляющего оборудования. 07. Систематизация данных и анализ работы отдельного теплопотребляющего оборудования и системы в целом до и после регулировки. 08. Составление технического отчета.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</si>
  <si>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</si>
  <si>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</si>
  <si>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</si>
  <si>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</si>
  <si>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</si>
  <si>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</si>
  <si>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</si>
  <si>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</si>
  <si>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</si>
  <si>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</si>
  <si>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</si>
  <si>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</si>
  <si>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Ноябрь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</si>
  <si>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</si>
  <si>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</si>
  <si>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</si>
  <si>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</si>
  <si>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</si>
  <si>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</si>
  <si>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</si>
  <si>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</si>
  <si>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</si>
  <si>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</si>
  <si>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</si>
  <si>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</si>
  <si>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</si>
  <si>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</si>
  <si>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</si>
  <si>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</si>
  <si>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</si>
  <si>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</si>
  <si>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</si>
  <si>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</si>
  <si>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</si>
  <si>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</si>
  <si>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</si>
  <si>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</si>
  <si>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</si>
  <si>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</si>
  <si>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</si>
  <si>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</si>
  <si>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</si>
  <si>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</si>
  <si>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</si>
  <si>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</si>
  <si>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</si>
  <si>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</si>
  <si>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</si>
  <si>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>Материальные ресурсы</t>
  </si>
  <si>
    <t>Зарплата</t>
  </si>
  <si>
    <t>в т.ч. зарплата машинистов</t>
  </si>
  <si>
    <t>Накладные расходы от ФОТ</t>
  </si>
  <si>
    <t>%</t>
  </si>
  <si>
    <t>Затраты труда</t>
  </si>
  <si>
    <t>чел-ч</t>
  </si>
  <si>
    <t>Итого</t>
  </si>
  <si>
    <t>Итого по смете</t>
  </si>
  <si>
    <t>Итого по локальной смете</t>
  </si>
  <si>
    <t>ИСПОЛНИЛ</t>
  </si>
  <si>
    <t>[должность,подпись(инициалы,фамилия)]</t>
  </si>
  <si>
    <t>ПРОВЕРИЛ</t>
  </si>
  <si>
    <t>Согласовано:</t>
  </si>
  <si>
    <t>Утверждаю:</t>
  </si>
  <si>
    <t>Генеральный директор ЗАО "СпУ № 92"</t>
  </si>
  <si>
    <t>Начальник УКС №1 ОАО ГЛАВУКС</t>
  </si>
  <si>
    <t>_________________________Бубликов А.В.</t>
  </si>
  <si>
    <t>______________________Толмачев К.И.</t>
  </si>
  <si>
    <t>10-ти секционный жилой дом п. Малые Вяземы</t>
  </si>
  <si>
    <t>ЛОКАЛЬНАЯ СМЕТА №58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</si>
</sst>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2" fontId="10" fillId="0" borderId="0" xfId="0" applyNumberFormat="1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2" fontId="10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wrapText="1" shrinkToFi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10" fillId="0" borderId="5" xfId="0" applyFont="1" applyBorder="1" applyAlignment="1">
      <alignment shrinkToFit="1"/>
    </xf>
    <xf numFmtId="0" fontId="10" fillId="0" borderId="5" xfId="0" applyFont="1" applyBorder="1" applyAlignment="1">
      <alignment wrapText="1" shrinkToFit="1"/>
    </xf>
    <xf numFmtId="2" fontId="10" fillId="0" borderId="5" xfId="0" applyNumberFormat="1" applyFont="1" applyBorder="1" applyAlignment="1">
      <alignment shrinkToFit="1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0" fillId="0" borderId="5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0" fillId="0" borderId="0" xfId="0" applyNumberFormat="1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2" fontId="13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right" shrinkToFit="1"/>
    </xf>
    <xf numFmtId="0" fontId="9" fillId="0" borderId="0" xfId="0" applyFont="1" applyAlignment="1">
      <alignment horizontal="right" shrinkToFit="1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zoomScaleNormal="108" zoomScaleSheetLayoutView="100" workbookViewId="0" topLeftCell="A127">
      <selection activeCell="A1" sqref="A1:C1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69.7109375" style="0" customWidth="1"/>
    <col min="4" max="4" width="7.421875" style="0" customWidth="1"/>
    <col min="5" max="5" width="7.7109375" style="0" customWidth="1"/>
    <col min="7" max="7" width="7.8515625" style="0" customWidth="1"/>
    <col min="8" max="8" width="12.140625" style="0" bestFit="1" customWidth="1"/>
    <col min="10" max="10" width="10.140625" style="0" customWidth="1"/>
    <col min="11" max="11" width="12.140625" style="0" bestFit="1" customWidth="1"/>
    <col min="12" max="12" width="6.140625" style="0" customWidth="1"/>
    <col min="13" max="23" width="0" style="0" hidden="1" customWidth="1"/>
  </cols>
  <sheetData>
    <row r="1" spans="1:12" ht="12.75" customHeight="1">
      <c r="A1" s="57" t="s">
        <v>587</v>
      </c>
      <c r="B1" s="57"/>
      <c r="C1" s="57"/>
      <c r="D1" s="46"/>
      <c r="E1" s="46"/>
      <c r="F1" s="46"/>
      <c r="G1" s="57" t="s">
        <v>588</v>
      </c>
      <c r="H1" s="57"/>
      <c r="I1" s="57"/>
      <c r="J1" s="57"/>
      <c r="K1" s="57"/>
      <c r="L1" s="57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>
      <c r="A3" s="53" t="s">
        <v>589</v>
      </c>
      <c r="B3" s="53"/>
      <c r="C3" s="53"/>
      <c r="D3" s="47"/>
      <c r="E3" s="47"/>
      <c r="F3" s="47"/>
      <c r="G3" s="53" t="s">
        <v>590</v>
      </c>
      <c r="H3" s="53"/>
      <c r="I3" s="53"/>
      <c r="J3" s="53"/>
      <c r="K3" s="53"/>
      <c r="L3" s="53"/>
    </row>
    <row r="4" spans="1:12" ht="18.75">
      <c r="A4" s="47"/>
      <c r="B4" s="47"/>
      <c r="C4" s="48"/>
      <c r="D4" s="47"/>
      <c r="E4" s="47"/>
      <c r="F4" s="47"/>
      <c r="G4" s="47"/>
      <c r="H4" s="49"/>
      <c r="I4" s="48"/>
      <c r="J4" s="47"/>
      <c r="K4" s="47"/>
      <c r="L4" s="49"/>
    </row>
    <row r="5" spans="1:12" ht="0.75" customHeight="1">
      <c r="A5" s="47"/>
      <c r="B5" s="47"/>
      <c r="C5" s="48"/>
      <c r="D5" s="47"/>
      <c r="E5" s="47"/>
      <c r="F5" s="47"/>
      <c r="G5" s="47"/>
      <c r="H5" s="49"/>
      <c r="I5" s="48"/>
      <c r="J5" s="47"/>
      <c r="K5" s="47"/>
      <c r="L5" s="49"/>
    </row>
    <row r="6" spans="1:12" ht="18.75">
      <c r="A6" s="53" t="s">
        <v>591</v>
      </c>
      <c r="B6" s="53"/>
      <c r="C6" s="53"/>
      <c r="D6" s="47"/>
      <c r="E6" s="47"/>
      <c r="F6" s="47"/>
      <c r="G6" s="53" t="s">
        <v>592</v>
      </c>
      <c r="H6" s="53"/>
      <c r="I6" s="53"/>
      <c r="J6" s="53"/>
      <c r="K6" s="53"/>
      <c r="L6" s="53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2.25" customHeight="1"/>
    <row r="9" ht="12.75" hidden="1"/>
    <row r="10" ht="12.75" hidden="1"/>
    <row r="11" spans="1:12" ht="20.25">
      <c r="A11" s="54" t="s">
        <v>593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55" t="s">
        <v>526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4" ht="12.75" hidden="1"/>
    <row r="15" ht="12.75" hidden="1"/>
    <row r="16" spans="1:12" ht="12.75">
      <c r="A16" s="51" t="s">
        <v>594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1.2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4.25">
      <c r="B18" s="58" t="str">
        <f>Source!G20</f>
        <v>Устройство теплосчетчика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="50" customFormat="1" ht="12.75"/>
    <row r="20" spans="2:12" ht="12.75">
      <c r="B20" s="43" t="s">
        <v>527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2" ht="12.75" hidden="1"/>
    <row r="23" spans="5:10" ht="12.75" hidden="1">
      <c r="E23" s="4"/>
      <c r="F23" s="4"/>
      <c r="G23" s="4"/>
      <c r="H23" s="4"/>
      <c r="I23" s="4"/>
      <c r="J23" s="4"/>
    </row>
    <row r="24" spans="5:10" ht="12.75" hidden="1">
      <c r="E24" s="9"/>
      <c r="F24" s="9"/>
      <c r="G24" s="60" t="s">
        <v>528</v>
      </c>
      <c r="H24" s="60"/>
      <c r="I24" s="60" t="s">
        <v>529</v>
      </c>
      <c r="J24" s="60"/>
    </row>
    <row r="25" spans="3:12" ht="15.75">
      <c r="C25" s="61" t="s">
        <v>530</v>
      </c>
      <c r="D25" s="61"/>
      <c r="E25" s="61"/>
      <c r="F25" s="61"/>
      <c r="G25" s="62">
        <f>G189/1000</f>
        <v>225.00879136273562</v>
      </c>
      <c r="H25" s="62"/>
      <c r="I25" s="62">
        <f>(Source!F73/1000)</f>
        <v>438.38337</v>
      </c>
      <c r="J25" s="62"/>
      <c r="K25" s="63" t="s">
        <v>531</v>
      </c>
      <c r="L25" s="63"/>
    </row>
    <row r="26" spans="3:12" ht="15">
      <c r="C26" s="64" t="s">
        <v>532</v>
      </c>
      <c r="D26" s="64"/>
      <c r="E26" s="64"/>
      <c r="F26" s="64"/>
      <c r="G26" s="62">
        <f>O189/1000</f>
        <v>1.124577378939976</v>
      </c>
      <c r="H26" s="62"/>
      <c r="I26" s="62">
        <f>S189/1000</f>
        <v>6.27777</v>
      </c>
      <c r="J26" s="62"/>
      <c r="K26" s="63" t="s">
        <v>531</v>
      </c>
      <c r="L26" s="63"/>
    </row>
    <row r="27" spans="3:12" ht="15">
      <c r="C27" s="64" t="s">
        <v>533</v>
      </c>
      <c r="D27" s="64"/>
      <c r="E27" s="64"/>
      <c r="F27" s="64"/>
      <c r="G27" s="62">
        <f>P189/1000</f>
        <v>22.045116978964735</v>
      </c>
      <c r="H27" s="62"/>
      <c r="I27" s="62">
        <f>T189/1000</f>
        <v>90.09891999999999</v>
      </c>
      <c r="J27" s="62"/>
      <c r="K27" s="63" t="s">
        <v>531</v>
      </c>
      <c r="L27" s="63"/>
    </row>
    <row r="28" spans="3:12" ht="15">
      <c r="C28" s="64" t="s">
        <v>534</v>
      </c>
      <c r="D28" s="64"/>
      <c r="E28" s="64"/>
      <c r="F28" s="64"/>
      <c r="G28" s="62">
        <f>Q189/1000</f>
        <v>7.8390970048309185</v>
      </c>
      <c r="H28" s="62"/>
      <c r="I28" s="62">
        <f>U189/1000</f>
        <v>81.13465</v>
      </c>
      <c r="J28" s="62"/>
      <c r="K28" s="63" t="s">
        <v>531</v>
      </c>
      <c r="L28" s="63"/>
    </row>
    <row r="29" spans="3:12" ht="15">
      <c r="C29" s="64" t="s">
        <v>535</v>
      </c>
      <c r="D29" s="64"/>
      <c r="E29" s="64"/>
      <c r="F29" s="64"/>
      <c r="G29" s="62">
        <f>R189/1000</f>
        <v>194</v>
      </c>
      <c r="H29" s="62"/>
      <c r="I29" s="62">
        <f>V189/1000</f>
        <v>194</v>
      </c>
      <c r="J29" s="62"/>
      <c r="K29" s="63" t="s">
        <v>531</v>
      </c>
      <c r="L29" s="63"/>
    </row>
    <row r="30" spans="3:12" ht="15.75">
      <c r="C30" s="61" t="s">
        <v>536</v>
      </c>
      <c r="D30" s="61"/>
      <c r="E30" s="61"/>
      <c r="F30" s="61"/>
      <c r="G30" s="62">
        <f>(Source!U22)</f>
        <v>421.88</v>
      </c>
      <c r="H30" s="62"/>
      <c r="I30" s="62">
        <f>(Source!U22)</f>
        <v>421.88</v>
      </c>
      <c r="J30" s="62"/>
      <c r="K30" s="63" t="s">
        <v>311</v>
      </c>
      <c r="L30" s="63"/>
    </row>
    <row r="31" spans="3:12" ht="15.75">
      <c r="C31" s="61" t="s">
        <v>537</v>
      </c>
      <c r="D31" s="61"/>
      <c r="E31" s="61"/>
      <c r="F31" s="61"/>
      <c r="G31" s="62">
        <f>(N189+W189)/1000</f>
        <v>5.920404830917875</v>
      </c>
      <c r="H31" s="62"/>
      <c r="I31" s="62">
        <f>(Source!S22/1000)</f>
        <v>54.82468</v>
      </c>
      <c r="J31" s="62"/>
      <c r="K31" s="63" t="s">
        <v>531</v>
      </c>
      <c r="L31" s="63"/>
    </row>
    <row r="32" ht="12.75" hidden="1"/>
    <row r="33" spans="1:6" ht="12.75">
      <c r="A33" s="65" t="s">
        <v>538</v>
      </c>
      <c r="B33" s="65"/>
      <c r="C33" s="65"/>
      <c r="D33" s="4"/>
      <c r="E33" s="4"/>
      <c r="F33" s="4"/>
    </row>
    <row r="34" spans="1:12" ht="15">
      <c r="A34" s="13"/>
      <c r="B34" s="13"/>
      <c r="C34" s="13"/>
      <c r="D34" s="13"/>
      <c r="E34" s="13"/>
      <c r="F34" s="14" t="s">
        <v>551</v>
      </c>
      <c r="G34" s="14" t="s">
        <v>555</v>
      </c>
      <c r="H34" s="14" t="s">
        <v>559</v>
      </c>
      <c r="I34" s="14" t="s">
        <v>563</v>
      </c>
      <c r="J34" s="14" t="s">
        <v>567</v>
      </c>
      <c r="K34" s="14" t="s">
        <v>559</v>
      </c>
      <c r="L34" s="14" t="s">
        <v>571</v>
      </c>
    </row>
    <row r="35" spans="1:12" ht="15">
      <c r="A35" s="15" t="s">
        <v>539</v>
      </c>
      <c r="B35" s="15" t="s">
        <v>541</v>
      </c>
      <c r="C35" s="16"/>
      <c r="D35" s="15" t="s">
        <v>546</v>
      </c>
      <c r="E35" s="15" t="s">
        <v>549</v>
      </c>
      <c r="F35" s="15" t="s">
        <v>552</v>
      </c>
      <c r="G35" s="15" t="s">
        <v>556</v>
      </c>
      <c r="H35" s="15" t="s">
        <v>560</v>
      </c>
      <c r="I35" s="15" t="s">
        <v>564</v>
      </c>
      <c r="J35" s="15" t="s">
        <v>558</v>
      </c>
      <c r="K35" s="15" t="s">
        <v>568</v>
      </c>
      <c r="L35" s="15" t="s">
        <v>572</v>
      </c>
    </row>
    <row r="36" spans="1:12" ht="15">
      <c r="A36" s="15" t="s">
        <v>540</v>
      </c>
      <c r="B36" s="15" t="s">
        <v>542</v>
      </c>
      <c r="C36" s="15" t="s">
        <v>545</v>
      </c>
      <c r="D36" s="15" t="s">
        <v>547</v>
      </c>
      <c r="E36" s="15" t="s">
        <v>550</v>
      </c>
      <c r="F36" s="15" t="s">
        <v>553</v>
      </c>
      <c r="G36" s="15" t="s">
        <v>557</v>
      </c>
      <c r="H36" s="15" t="s">
        <v>561</v>
      </c>
      <c r="I36" s="15" t="s">
        <v>565</v>
      </c>
      <c r="J36" s="15" t="s">
        <v>565</v>
      </c>
      <c r="K36" s="15" t="s">
        <v>569</v>
      </c>
      <c r="L36" s="15" t="s">
        <v>573</v>
      </c>
    </row>
    <row r="37" spans="1:12" ht="15">
      <c r="A37" s="16"/>
      <c r="B37" s="15" t="s">
        <v>543</v>
      </c>
      <c r="C37" s="16"/>
      <c r="D37" s="15" t="s">
        <v>548</v>
      </c>
      <c r="E37" s="16"/>
      <c r="F37" s="15" t="s">
        <v>554</v>
      </c>
      <c r="G37" s="15" t="s">
        <v>558</v>
      </c>
      <c r="H37" s="15" t="s">
        <v>562</v>
      </c>
      <c r="I37" s="15" t="s">
        <v>566</v>
      </c>
      <c r="J37" s="15" t="s">
        <v>566</v>
      </c>
      <c r="K37" s="15" t="s">
        <v>570</v>
      </c>
      <c r="L37" s="15"/>
    </row>
    <row r="38" spans="1:12" ht="15">
      <c r="A38" s="17"/>
      <c r="B38" s="18" t="s">
        <v>544</v>
      </c>
      <c r="C38" s="17"/>
      <c r="D38" s="17"/>
      <c r="E38" s="17"/>
      <c r="F38" s="17"/>
      <c r="G38" s="18"/>
      <c r="H38" s="18"/>
      <c r="I38" s="18"/>
      <c r="J38" s="18"/>
      <c r="K38" s="18"/>
      <c r="L38" s="18"/>
    </row>
    <row r="39" spans="1:12" ht="15">
      <c r="A39" s="19">
        <v>1</v>
      </c>
      <c r="B39" s="19">
        <v>2</v>
      </c>
      <c r="C39" s="19">
        <v>3</v>
      </c>
      <c r="D39" s="19">
        <v>4</v>
      </c>
      <c r="E39" s="19">
        <v>5</v>
      </c>
      <c r="F39" s="19">
        <v>6</v>
      </c>
      <c r="G39" s="19">
        <v>7</v>
      </c>
      <c r="H39" s="19">
        <v>8</v>
      </c>
      <c r="I39" s="19">
        <v>9</v>
      </c>
      <c r="J39" s="19">
        <v>10</v>
      </c>
      <c r="K39" s="19">
        <v>11</v>
      </c>
      <c r="L39" s="19">
        <v>12</v>
      </c>
    </row>
    <row r="40" spans="1:12" ht="45" customHeight="1">
      <c r="A40" s="20" t="str">
        <f>Source!E24</f>
        <v>1</v>
      </c>
      <c r="B40" s="20" t="str">
        <f>Source!F24</f>
        <v>Цена поставщика</v>
      </c>
      <c r="C40" s="21" t="str">
        <f>CONCATENATE(Source!G24,"  ",Source!CN24)</f>
        <v>Теплощетчик ВИС.Т ТС 400-0-4-1-0-0 в комплекте :ДУ ППР (отопление)ДУ 150-2 шт ;КТПТР-01 (отопление)1601 шт;ППР ДУ 50(ГВС)-1 шт;КТПТР(ГВС)80 1 шт; Принтер EPSON LX 300+ -1 шт  </v>
      </c>
      <c r="D40" s="22" t="str">
        <f>Source!H24</f>
        <v>К-Т</v>
      </c>
      <c r="E40" s="10">
        <f>ROUND(Source!I24,6)</f>
        <v>1</v>
      </c>
      <c r="F40" s="10">
        <f>IF(Source!AK24&lt;&gt;0,Source!AK24,Source!AL24+Source!AM24+Source!AO24)</f>
        <v>120000</v>
      </c>
      <c r="G40" s="10"/>
      <c r="H40" s="10"/>
      <c r="I40" s="10"/>
      <c r="J40" s="10"/>
      <c r="K40" s="10"/>
      <c r="L40" s="10"/>
    </row>
    <row r="41" spans="1:12" ht="15">
      <c r="A41" s="25"/>
      <c r="B41" s="25"/>
      <c r="C41" s="25" t="s">
        <v>574</v>
      </c>
      <c r="D41" s="25"/>
      <c r="E41" s="25"/>
      <c r="F41" s="25">
        <f>Source!AL24</f>
        <v>120000</v>
      </c>
      <c r="G41" s="26">
        <f>Source!DD24</f>
      </c>
      <c r="H41" s="27">
        <f>IF(Source!BC24&lt;&gt;0,Source!P24/Source!BC24,Source!P24)</f>
        <v>120000</v>
      </c>
      <c r="I41" s="25">
        <f>IF(Source!BO24&lt;&gt;"",Source!BO24,"")</f>
      </c>
      <c r="J41" s="25">
        <f>Source!BC24</f>
        <v>1</v>
      </c>
      <c r="K41" s="27">
        <f>Source!P24</f>
        <v>120000</v>
      </c>
      <c r="L41" s="25"/>
    </row>
    <row r="42" spans="1:23" ht="15.75">
      <c r="A42" s="8"/>
      <c r="B42" s="8"/>
      <c r="C42" s="8"/>
      <c r="D42" s="8"/>
      <c r="E42" s="8"/>
      <c r="F42" s="8"/>
      <c r="G42" s="8"/>
      <c r="H42" s="29">
        <f>IF(Source!BA24&lt;&gt;0,Source!S24/Source!BA24,Source!S24)+IF(Source!BB24&lt;&gt;0,Source!Q24/Source!BB24,Source!Q24)+H41</f>
        <v>120000</v>
      </c>
      <c r="I42" s="30"/>
      <c r="J42" s="30"/>
      <c r="K42" s="29">
        <f>Source!S24+Source!Q24+K41</f>
        <v>120000</v>
      </c>
      <c r="L42" s="30">
        <f>Source!U24</f>
        <v>0</v>
      </c>
      <c r="M42" s="28">
        <f>H42</f>
        <v>120000</v>
      </c>
      <c r="N42">
        <f>IF(Source!BA24&lt;&gt;0,Source!S24/Source!BA24,Source!S24)</f>
        <v>0</v>
      </c>
      <c r="O42">
        <f>IF(Source!BI24=1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P42">
        <f>IF(Source!BI24=2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Q42">
        <f>IF(Source!BI24=3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0</v>
      </c>
      <c r="R42">
        <f>IF(Source!BI24=4,(IF(Source!BA24&lt;&gt;0,Source!S24/Source!BA24,Source!S24)+IF(Source!BB24&lt;&gt;0,Source!Q24/Source!BB24,Source!Q24)+IF(Source!BC24&lt;&gt;0,Source!P24/Source!BC24,Source!P24)+((Source!BZ24/100)*((Source!S24/IF(Source!BA24&lt;&gt;0,Source!BA24,1))+(Source!R24/IF(Source!BS24&lt;&gt;0,Source!BS24,1))))+((Source!CA24/100)*((Source!S24/IF(Source!BA24&lt;&gt;0,Source!BA24,1))+(Source!R24/IF(Source!BS24&lt;&gt;0,Source!BS24,1))))),0)</f>
        <v>120000</v>
      </c>
      <c r="S42">
        <f>IF(Source!BI24=1,Source!O24+Source!X24+Source!Y24,0)</f>
        <v>0</v>
      </c>
      <c r="T42">
        <f>IF(Source!BI24=2,Source!O24+Source!X24+Source!Y24,0)</f>
        <v>0</v>
      </c>
      <c r="U42">
        <f>IF(Source!BI24=3,Source!O24+Source!X24+Source!Y24,0)</f>
        <v>0</v>
      </c>
      <c r="V42">
        <f>IF(Source!BI24=4,Source!O24+Source!X24+Source!Y24,0)</f>
        <v>120000</v>
      </c>
      <c r="W42">
        <f>IF(Source!BS24&lt;&gt;0,Source!R24/Source!BS24,Source!R24)</f>
        <v>0</v>
      </c>
    </row>
    <row r="43" spans="1:12" ht="30" customHeight="1">
      <c r="A43" s="20" t="str">
        <f>Source!E25</f>
        <v>2</v>
      </c>
      <c r="B43" s="20" t="str">
        <f>Source!F25</f>
        <v>Цена поставщика</v>
      </c>
      <c r="C43" s="21" t="str">
        <f>CONCATENATE(Source!G25,"  ",Source!CN25)</f>
        <v>Теплосчетчик ТС -1М  </v>
      </c>
      <c r="D43" s="22" t="str">
        <f>Source!H25</f>
        <v>К-Т</v>
      </c>
      <c r="E43" s="10">
        <f>ROUND(Source!I25,6)</f>
        <v>1</v>
      </c>
      <c r="F43" s="10">
        <f>IF(Source!AK25&lt;&gt;0,Source!AK25,Source!AL25+Source!AM25+Source!AO25)</f>
        <v>59000</v>
      </c>
      <c r="G43" s="10"/>
      <c r="H43" s="10"/>
      <c r="I43" s="10"/>
      <c r="J43" s="10"/>
      <c r="K43" s="10"/>
      <c r="L43" s="10"/>
    </row>
    <row r="44" spans="1:12" ht="15">
      <c r="A44" s="25"/>
      <c r="B44" s="25"/>
      <c r="C44" s="25" t="s">
        <v>574</v>
      </c>
      <c r="D44" s="25"/>
      <c r="E44" s="25"/>
      <c r="F44" s="25">
        <f>Source!AL25</f>
        <v>59000</v>
      </c>
      <c r="G44" s="26">
        <f>Source!DD25</f>
      </c>
      <c r="H44" s="27">
        <f>IF(Source!BC25&lt;&gt;0,Source!P25/Source!BC25,Source!P25)</f>
        <v>59000</v>
      </c>
      <c r="I44" s="25">
        <f>IF(Source!BO25&lt;&gt;"",Source!BO25,"")</f>
      </c>
      <c r="J44" s="25">
        <f>Source!BC25</f>
        <v>1</v>
      </c>
      <c r="K44" s="27">
        <f>Source!P25</f>
        <v>59000</v>
      </c>
      <c r="L44" s="25"/>
    </row>
    <row r="45" spans="1:23" ht="15.75">
      <c r="A45" s="8"/>
      <c r="B45" s="8"/>
      <c r="C45" s="8"/>
      <c r="D45" s="8"/>
      <c r="E45" s="8"/>
      <c r="F45" s="8"/>
      <c r="G45" s="8"/>
      <c r="H45" s="29">
        <f>IF(Source!BA25&lt;&gt;0,Source!S25/Source!BA25,Source!S25)+IF(Source!BB25&lt;&gt;0,Source!Q25/Source!BB25,Source!Q25)+H44</f>
        <v>59000</v>
      </c>
      <c r="I45" s="30"/>
      <c r="J45" s="30"/>
      <c r="K45" s="29">
        <f>Source!S25+Source!Q25+K44</f>
        <v>59000</v>
      </c>
      <c r="L45" s="30">
        <f>Source!U25</f>
        <v>0</v>
      </c>
      <c r="M45" s="28">
        <f>H45</f>
        <v>59000</v>
      </c>
      <c r="N45">
        <f>IF(Source!BA25&lt;&gt;0,Source!S25/Source!BA25,Source!S25)</f>
        <v>0</v>
      </c>
      <c r="O45">
        <f>IF(Source!BI25=1,(IF(Source!BA25&lt;&gt;0,Source!S25/Source!BA25,Source!S25)+IF(Source!BB25&lt;&gt;0,Source!Q25/Source!BB25,Source!Q25)+IF(Source!BC25&lt;&gt;0,Source!P25/Source!BC25,Source!P25)+((Source!BZ25/100)*((Source!S25/IF(Source!BA25&lt;&gt;0,Source!BA25,1))+(Source!R25/IF(Source!BS25&lt;&gt;0,Source!BS25,1))))+((Source!CA25/100)*((Source!S25/IF(Source!BA25&lt;&gt;0,Source!BA25,1))+(Source!R25/IF(Source!BS25&lt;&gt;0,Source!BS25,1))))),0)</f>
        <v>0</v>
      </c>
      <c r="P45">
        <f>IF(Source!BI25=2,(IF(Source!BA25&lt;&gt;0,Source!S25/Source!BA25,Source!S25)+IF(Source!BB25&lt;&gt;0,Source!Q25/Source!BB25,Source!Q25)+IF(Source!BC25&lt;&gt;0,Source!P25/Source!BC25,Source!P25)+((Source!BZ25/100)*((Source!S25/IF(Source!BA25&lt;&gt;0,Source!BA25,1))+(Source!R25/IF(Source!BS25&lt;&gt;0,Source!BS25,1))))+((Source!CA25/100)*((Source!S25/IF(Source!BA25&lt;&gt;0,Source!BA25,1))+(Source!R25/IF(Source!BS25&lt;&gt;0,Source!BS25,1))))),0)</f>
        <v>0</v>
      </c>
      <c r="Q45">
        <f>IF(Source!BI25=3,(IF(Source!BA25&lt;&gt;0,Source!S25/Source!BA25,Source!S25)+IF(Source!BB25&lt;&gt;0,Source!Q25/Source!BB25,Source!Q25)+IF(Source!BC25&lt;&gt;0,Source!P25/Source!BC25,Source!P25)+((Source!BZ25/100)*((Source!S25/IF(Source!BA25&lt;&gt;0,Source!BA25,1))+(Source!R25/IF(Source!BS25&lt;&gt;0,Source!BS25,1))))+((Source!CA25/100)*((Source!S25/IF(Source!BA25&lt;&gt;0,Source!BA25,1))+(Source!R25/IF(Source!BS25&lt;&gt;0,Source!BS25,1))))),0)</f>
        <v>0</v>
      </c>
      <c r="R45">
        <f>IF(Source!BI25=4,(IF(Source!BA25&lt;&gt;0,Source!S25/Source!BA25,Source!S25)+IF(Source!BB25&lt;&gt;0,Source!Q25/Source!BB25,Source!Q25)+IF(Source!BC25&lt;&gt;0,Source!P25/Source!BC25,Source!P25)+((Source!BZ25/100)*((Source!S25/IF(Source!BA25&lt;&gt;0,Source!BA25,1))+(Source!R25/IF(Source!BS25&lt;&gt;0,Source!BS25,1))))+((Source!CA25/100)*((Source!S25/IF(Source!BA25&lt;&gt;0,Source!BA25,1))+(Source!R25/IF(Source!BS25&lt;&gt;0,Source!BS25,1))))),0)</f>
        <v>59000</v>
      </c>
      <c r="S45">
        <f>IF(Source!BI25=1,Source!O25+Source!X25+Source!Y25,0)</f>
        <v>0</v>
      </c>
      <c r="T45">
        <f>IF(Source!BI25=2,Source!O25+Source!X25+Source!Y25,0)</f>
        <v>0</v>
      </c>
      <c r="U45">
        <f>IF(Source!BI25=3,Source!O25+Source!X25+Source!Y25,0)</f>
        <v>0</v>
      </c>
      <c r="V45">
        <f>IF(Source!BI25=4,Source!O25+Source!X25+Source!Y25,0)</f>
        <v>59000</v>
      </c>
      <c r="W45">
        <f>IF(Source!BS25&lt;&gt;0,Source!R25/Source!BS25,Source!R25)</f>
        <v>0</v>
      </c>
    </row>
    <row r="46" spans="1:12" ht="30.75" customHeight="1">
      <c r="A46" s="20" t="str">
        <f>Source!E26</f>
        <v>3</v>
      </c>
      <c r="B46" s="20" t="str">
        <f>Source!F26</f>
        <v>16-02-005-5</v>
      </c>
      <c r="C46" s="21" t="str">
        <f>CONCATENATE(Source!G26,"  ",Source!CN26)</f>
        <v>Прокладка трубопроводов отопления и водоснабжения из стальных электросварных труб диаметром 100 мм  </v>
      </c>
      <c r="D46" s="22" t="str">
        <f>Source!H26</f>
        <v>100 м</v>
      </c>
      <c r="E46" s="10">
        <f>ROUND(Source!I26,6)</f>
        <v>0.02</v>
      </c>
      <c r="F46" s="10">
        <f>IF(Source!AK26&lt;&gt;0,Source!AK26,Source!AL26+Source!AM26+Source!AO26)</f>
        <v>9749.79</v>
      </c>
      <c r="G46" s="10"/>
      <c r="H46" s="10"/>
      <c r="I46" s="10"/>
      <c r="J46" s="10"/>
      <c r="K46" s="10"/>
      <c r="L46" s="10"/>
    </row>
    <row r="47" spans="1:12" ht="15">
      <c r="A47" s="8"/>
      <c r="B47" s="8"/>
      <c r="C47" s="8" t="s">
        <v>575</v>
      </c>
      <c r="D47" s="8"/>
      <c r="E47" s="8"/>
      <c r="F47" s="8">
        <f>Source!AO26</f>
        <v>779.16</v>
      </c>
      <c r="G47" s="23">
        <f>Source!DG26</f>
      </c>
      <c r="H47" s="24">
        <f>IF(Source!BA26&lt;&gt;0,Source!S26/Source!BA26,Source!S26)</f>
        <v>15.583574879227053</v>
      </c>
      <c r="I47" s="8" t="str">
        <f>IF(Source!BO26&lt;&gt;"",Source!BO26,"")</f>
        <v>16-02-005-5</v>
      </c>
      <c r="J47" s="8">
        <f>Source!BA26</f>
        <v>10.35</v>
      </c>
      <c r="K47" s="24">
        <f>Source!S26</f>
        <v>161.29</v>
      </c>
      <c r="L47" s="8"/>
    </row>
    <row r="48" spans="1:12" ht="15">
      <c r="A48" s="8"/>
      <c r="B48" s="8"/>
      <c r="C48" s="8" t="s">
        <v>139</v>
      </c>
      <c r="D48" s="8"/>
      <c r="E48" s="8"/>
      <c r="F48" s="8">
        <f>Source!AM26</f>
        <v>181.99</v>
      </c>
      <c r="G48" s="23">
        <f>Source!DE26</f>
      </c>
      <c r="H48" s="24">
        <f>IF(Source!BB26&lt;&gt;0,Source!Q26/Source!BB26,Source!Q26)</f>
        <v>3.640684410646388</v>
      </c>
      <c r="I48" s="8"/>
      <c r="J48" s="8">
        <f>Source!BB26</f>
        <v>5.26</v>
      </c>
      <c r="K48" s="24">
        <f>Source!Q26</f>
        <v>19.15</v>
      </c>
      <c r="L48" s="8"/>
    </row>
    <row r="49" spans="1:12" ht="15">
      <c r="A49" s="8"/>
      <c r="B49" s="8"/>
      <c r="C49" s="8" t="s">
        <v>576</v>
      </c>
      <c r="D49" s="8"/>
      <c r="E49" s="8"/>
      <c r="F49" s="8">
        <f>Source!AN26</f>
        <v>5</v>
      </c>
      <c r="G49" s="23">
        <f>Source!DF26</f>
      </c>
      <c r="H49" s="31">
        <f>IF(Source!BS26&lt;&gt;0,Source!R26/Source!BS26,Source!R26)</f>
        <v>0.10048309178743962</v>
      </c>
      <c r="I49" s="8"/>
      <c r="J49" s="8">
        <f>Source!BS26</f>
        <v>10.35</v>
      </c>
      <c r="K49" s="12">
        <f>Source!R26</f>
        <v>1.04</v>
      </c>
      <c r="L49" s="8"/>
    </row>
    <row r="50" spans="1:12" ht="15">
      <c r="A50" s="8"/>
      <c r="B50" s="8"/>
      <c r="C50" s="8" t="s">
        <v>574</v>
      </c>
      <c r="D50" s="8"/>
      <c r="E50" s="8"/>
      <c r="F50" s="8">
        <f>Source!AL26</f>
        <v>8788.64</v>
      </c>
      <c r="G50" s="23">
        <f>Source!DD26</f>
      </c>
      <c r="H50" s="24">
        <f>IF(Source!BC26&lt;&gt;0,Source!P26/Source!BC26,Source!P26)</f>
        <v>175.77248677248676</v>
      </c>
      <c r="I50" s="8"/>
      <c r="J50" s="8">
        <f>Source!BC26</f>
        <v>3.78</v>
      </c>
      <c r="K50" s="24">
        <f>Source!P26</f>
        <v>664.42</v>
      </c>
      <c r="L50" s="8"/>
    </row>
    <row r="51" spans="1:12" ht="15">
      <c r="A51" s="8"/>
      <c r="B51" s="8"/>
      <c r="C51" s="8" t="s">
        <v>577</v>
      </c>
      <c r="D51" s="12" t="s">
        <v>578</v>
      </c>
      <c r="E51" s="8"/>
      <c r="F51" s="8">
        <f>Source!BZ26</f>
        <v>128</v>
      </c>
      <c r="G51" s="8"/>
      <c r="H51" s="24">
        <f>(F51/100)*((Source!S26/IF(Source!BA26&lt;&gt;0,Source!BA26,1))+(Source!R26/IF(Source!BS26&lt;&gt;0,Source!BS26,1)))</f>
        <v>20.07559420289855</v>
      </c>
      <c r="I51" s="8"/>
      <c r="J51" s="8">
        <f>Source!AT26</f>
        <v>128</v>
      </c>
      <c r="K51" s="24">
        <f>Source!X26</f>
        <v>207.78</v>
      </c>
      <c r="L51" s="8"/>
    </row>
    <row r="52" spans="1:12" ht="15">
      <c r="A52" s="8"/>
      <c r="B52" s="8"/>
      <c r="C52" s="8" t="s">
        <v>155</v>
      </c>
      <c r="D52" s="12" t="s">
        <v>578</v>
      </c>
      <c r="E52" s="8"/>
      <c r="F52" s="8">
        <f>Source!CA26</f>
        <v>83</v>
      </c>
      <c r="G52" s="8"/>
      <c r="H52" s="24">
        <f>(F52/100)*((Source!S26/IF(Source!BA26&lt;&gt;0,Source!BA26,1))+(Source!R26/IF(Source!BS26&lt;&gt;0,Source!BS26,1)))</f>
        <v>13.017768115942028</v>
      </c>
      <c r="I52" s="8"/>
      <c r="J52" s="8">
        <f>Source!AU26</f>
        <v>83</v>
      </c>
      <c r="K52" s="24">
        <f>Source!Y26</f>
        <v>134.73</v>
      </c>
      <c r="L52" s="8"/>
    </row>
    <row r="53" spans="1:12" ht="15">
      <c r="A53" s="25"/>
      <c r="B53" s="25"/>
      <c r="C53" s="25" t="s">
        <v>579</v>
      </c>
      <c r="D53" s="32" t="s">
        <v>580</v>
      </c>
      <c r="E53" s="25">
        <f>Source!AQ26</f>
        <v>79.75</v>
      </c>
      <c r="F53" s="25"/>
      <c r="G53" s="26">
        <f>Source!DI26</f>
      </c>
      <c r="H53" s="25"/>
      <c r="I53" s="25"/>
      <c r="J53" s="25"/>
      <c r="K53" s="25"/>
      <c r="L53" s="25">
        <f>Source!U26</f>
        <v>1.595</v>
      </c>
    </row>
    <row r="54" spans="1:23" ht="15.75">
      <c r="A54" s="8"/>
      <c r="B54" s="8"/>
      <c r="C54" s="8"/>
      <c r="D54" s="8"/>
      <c r="E54" s="8"/>
      <c r="F54" s="8"/>
      <c r="G54" s="8"/>
      <c r="H54" s="29">
        <f>IF(Source!BA26&lt;&gt;0,Source!S26/Source!BA26,Source!S26)+IF(Source!BB26&lt;&gt;0,Source!Q26/Source!BB26,Source!Q26)+H50+H51+H52</f>
        <v>228.09010838120076</v>
      </c>
      <c r="I54" s="30"/>
      <c r="J54" s="30"/>
      <c r="K54" s="29">
        <f>Source!S26+Source!Q26+K50+K51+K52</f>
        <v>1187.37</v>
      </c>
      <c r="L54" s="30">
        <f>Source!U26</f>
        <v>1.595</v>
      </c>
      <c r="M54" s="28">
        <f>H54</f>
        <v>228.09010838120076</v>
      </c>
      <c r="N54">
        <f>IF(Source!BA26&lt;&gt;0,Source!S26/Source!BA26,Source!S26)</f>
        <v>15.583574879227053</v>
      </c>
      <c r="O54">
        <f>IF(Source!BI26=1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228.09010838120076</v>
      </c>
      <c r="P54">
        <f>IF(Source!BI26=2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Q54">
        <f>IF(Source!BI26=3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R54">
        <f>IF(Source!BI26=4,(IF(Source!BA26&lt;&gt;0,Source!S26/Source!BA26,Source!S26)+IF(Source!BB26&lt;&gt;0,Source!Q26/Source!BB26,Source!Q26)+IF(Source!BC26&lt;&gt;0,Source!P26/Source!BC26,Source!P26)+((Source!BZ26/100)*((Source!S26/IF(Source!BA26&lt;&gt;0,Source!BA26,1))+(Source!R26/IF(Source!BS26&lt;&gt;0,Source!BS26,1))))+((Source!CA26/100)*((Source!S26/IF(Source!BA26&lt;&gt;0,Source!BA26,1))+(Source!R26/IF(Source!BS26&lt;&gt;0,Source!BS26,1))))),0)</f>
        <v>0</v>
      </c>
      <c r="S54">
        <f>IF(Source!BI26=1,Source!O26+Source!X26+Source!Y26,0)</f>
        <v>1187.3700000000001</v>
      </c>
      <c r="T54">
        <f>IF(Source!BI26=2,Source!O26+Source!X26+Source!Y26,0)</f>
        <v>0</v>
      </c>
      <c r="U54">
        <f>IF(Source!BI26=3,Source!O26+Source!X26+Source!Y26,0)</f>
        <v>0</v>
      </c>
      <c r="V54">
        <f>IF(Source!BI26=4,Source!O26+Source!X26+Source!Y26,0)</f>
        <v>0</v>
      </c>
      <c r="W54">
        <f>IF(Source!BS26&lt;&gt;0,Source!R26/Source!BS26,Source!R26)</f>
        <v>0.10048309178743962</v>
      </c>
    </row>
    <row r="55" spans="1:12" ht="30">
      <c r="A55" s="20" t="str">
        <f>Source!E27</f>
        <v>4</v>
      </c>
      <c r="B55" s="20" t="str">
        <f>Source!F27</f>
        <v>16-02-007-4</v>
      </c>
      <c r="C55" s="21" t="str">
        <f>CONCATENATE(Source!G27,"  ",Source!CN27)</f>
        <v>Установка фланцевых соединений на стальных трубопроводах диаметром 100 мм  </v>
      </c>
      <c r="D55" s="22" t="str">
        <f>Source!H27</f>
        <v>шт.</v>
      </c>
      <c r="E55" s="10">
        <f>ROUND(Source!I27,6)</f>
        <v>2</v>
      </c>
      <c r="F55" s="10">
        <f>IF(Source!AK27&lt;&gt;0,Source!AK27,Source!AL27+Source!AM27+Source!AO27)</f>
        <v>140.69</v>
      </c>
      <c r="G55" s="10"/>
      <c r="H55" s="10"/>
      <c r="I55" s="10"/>
      <c r="J55" s="10"/>
      <c r="K55" s="10"/>
      <c r="L55" s="10"/>
    </row>
    <row r="56" spans="1:12" ht="15">
      <c r="A56" s="8"/>
      <c r="B56" s="8"/>
      <c r="C56" s="8" t="s">
        <v>575</v>
      </c>
      <c r="D56" s="8"/>
      <c r="E56" s="8"/>
      <c r="F56" s="8">
        <f>Source!AO27</f>
        <v>14.48</v>
      </c>
      <c r="G56" s="23">
        <f>Source!DG27</f>
      </c>
      <c r="H56" s="24">
        <f>IF(Source!BA27&lt;&gt;0,Source!S27/Source!BA27,Source!S27)</f>
        <v>28.960386473429953</v>
      </c>
      <c r="I56" s="8" t="str">
        <f>IF(Source!BO27&lt;&gt;"",Source!BO27,"")</f>
        <v>16-02-007-4</v>
      </c>
      <c r="J56" s="8">
        <f>Source!BA27</f>
        <v>10.35</v>
      </c>
      <c r="K56" s="24">
        <f>Source!S27</f>
        <v>299.74</v>
      </c>
      <c r="L56" s="8"/>
    </row>
    <row r="57" spans="1:12" ht="15">
      <c r="A57" s="8"/>
      <c r="B57" s="8"/>
      <c r="C57" s="8" t="s">
        <v>139</v>
      </c>
      <c r="D57" s="8"/>
      <c r="E57" s="8"/>
      <c r="F57" s="8">
        <f>Source!AM27</f>
        <v>6.82</v>
      </c>
      <c r="G57" s="23">
        <f>Source!DE27</f>
      </c>
      <c r="H57" s="24">
        <f>IF(Source!BB27&lt;&gt;0,Source!Q27/Source!BB27,Source!Q27)</f>
        <v>13.640591966173359</v>
      </c>
      <c r="I57" s="8"/>
      <c r="J57" s="8">
        <f>Source!BB27</f>
        <v>4.73</v>
      </c>
      <c r="K57" s="24">
        <f>Source!Q27</f>
        <v>64.52</v>
      </c>
      <c r="L57" s="8"/>
    </row>
    <row r="58" spans="1:12" ht="15">
      <c r="A58" s="8"/>
      <c r="B58" s="8"/>
      <c r="C58" s="8" t="s">
        <v>574</v>
      </c>
      <c r="D58" s="8"/>
      <c r="E58" s="8"/>
      <c r="F58" s="8">
        <f>Source!AL27</f>
        <v>119.39</v>
      </c>
      <c r="G58" s="23">
        <f>Source!DD27</f>
      </c>
      <c r="H58" s="24">
        <f>IF(Source!BC27&lt;&gt;0,Source!P27/Source!BC27,Source!P27)</f>
        <v>238.77948717948718</v>
      </c>
      <c r="I58" s="8"/>
      <c r="J58" s="8">
        <f>Source!BC27</f>
        <v>3.9</v>
      </c>
      <c r="K58" s="24">
        <f>Source!P27</f>
        <v>931.24</v>
      </c>
      <c r="L58" s="8"/>
    </row>
    <row r="59" spans="1:12" ht="15">
      <c r="A59" s="8"/>
      <c r="B59" s="8"/>
      <c r="C59" s="8" t="s">
        <v>577</v>
      </c>
      <c r="D59" s="12" t="s">
        <v>578</v>
      </c>
      <c r="E59" s="8"/>
      <c r="F59" s="8">
        <f>Source!BZ27</f>
        <v>128</v>
      </c>
      <c r="G59" s="8"/>
      <c r="H59" s="24">
        <f>(F59/100)*((Source!S27/IF(Source!BA27&lt;&gt;0,Source!BA27,1))+(Source!R27/IF(Source!BS27&lt;&gt;0,Source!BS27,1)))</f>
        <v>37.06929468599034</v>
      </c>
      <c r="I59" s="8"/>
      <c r="J59" s="8">
        <f>Source!AT27</f>
        <v>128</v>
      </c>
      <c r="K59" s="24">
        <f>Source!X27</f>
        <v>383.67</v>
      </c>
      <c r="L59" s="8"/>
    </row>
    <row r="60" spans="1:12" ht="15">
      <c r="A60" s="8"/>
      <c r="B60" s="8"/>
      <c r="C60" s="8" t="s">
        <v>155</v>
      </c>
      <c r="D60" s="12" t="s">
        <v>578</v>
      </c>
      <c r="E60" s="8"/>
      <c r="F60" s="8">
        <f>Source!CA27</f>
        <v>83</v>
      </c>
      <c r="G60" s="8"/>
      <c r="H60" s="24">
        <f>(F60/100)*((Source!S27/IF(Source!BA27&lt;&gt;0,Source!BA27,1))+(Source!R27/IF(Source!BS27&lt;&gt;0,Source!BS27,1)))</f>
        <v>24.03712077294686</v>
      </c>
      <c r="I60" s="8"/>
      <c r="J60" s="8">
        <f>Source!AU27</f>
        <v>83</v>
      </c>
      <c r="K60" s="24">
        <f>Source!Y27</f>
        <v>248.78</v>
      </c>
      <c r="L60" s="8"/>
    </row>
    <row r="61" spans="1:12" ht="15">
      <c r="A61" s="25"/>
      <c r="B61" s="25"/>
      <c r="C61" s="25" t="s">
        <v>579</v>
      </c>
      <c r="D61" s="32" t="s">
        <v>580</v>
      </c>
      <c r="E61" s="25">
        <f>Source!AQ27</f>
        <v>1.46</v>
      </c>
      <c r="F61" s="25"/>
      <c r="G61" s="26">
        <f>Source!DI27</f>
      </c>
      <c r="H61" s="25"/>
      <c r="I61" s="25"/>
      <c r="J61" s="25"/>
      <c r="K61" s="25"/>
      <c r="L61" s="25">
        <f>Source!U27</f>
        <v>2.92</v>
      </c>
    </row>
    <row r="62" spans="1:23" ht="15.75">
      <c r="A62" s="8"/>
      <c r="B62" s="8"/>
      <c r="C62" s="8"/>
      <c r="D62" s="8"/>
      <c r="E62" s="8"/>
      <c r="F62" s="8"/>
      <c r="G62" s="8"/>
      <c r="H62" s="29">
        <f>IF(Source!BA27&lt;&gt;0,Source!S27/Source!BA27,Source!S27)+IF(Source!BB27&lt;&gt;0,Source!Q27/Source!BB27,Source!Q27)+H58+H59+H60</f>
        <v>342.48688107802775</v>
      </c>
      <c r="I62" s="30"/>
      <c r="J62" s="30"/>
      <c r="K62" s="29">
        <f>Source!S27+Source!Q27+K58+K59+K60</f>
        <v>1927.95</v>
      </c>
      <c r="L62" s="30">
        <f>Source!U27</f>
        <v>2.92</v>
      </c>
      <c r="M62" s="28">
        <f>H62</f>
        <v>342.48688107802775</v>
      </c>
      <c r="N62">
        <f>IF(Source!BA27&lt;&gt;0,Source!S27/Source!BA27,Source!S27)</f>
        <v>28.960386473429953</v>
      </c>
      <c r="O62">
        <f>IF(Source!BI27=1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342.48688107802775</v>
      </c>
      <c r="P62">
        <f>IF(Source!BI27=2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Q62">
        <f>IF(Source!BI27=3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R62">
        <f>IF(Source!BI27=4,(IF(Source!BA27&lt;&gt;0,Source!S27/Source!BA27,Source!S27)+IF(Source!BB27&lt;&gt;0,Source!Q27/Source!BB27,Source!Q27)+IF(Source!BC27&lt;&gt;0,Source!P27/Source!BC27,Source!P27)+((Source!BZ27/100)*((Source!S27/IF(Source!BA27&lt;&gt;0,Source!BA27,1))+(Source!R27/IF(Source!BS27&lt;&gt;0,Source!BS27,1))))+((Source!CA27/100)*((Source!S27/IF(Source!BA27&lt;&gt;0,Source!BA27,1))+(Source!R27/IF(Source!BS27&lt;&gt;0,Source!BS27,1))))),0)</f>
        <v>0</v>
      </c>
      <c r="S62">
        <f>IF(Source!BI27=1,Source!O27+Source!X27+Source!Y27,0)</f>
        <v>1927.95</v>
      </c>
      <c r="T62">
        <f>IF(Source!BI27=2,Source!O27+Source!X27+Source!Y27,0)</f>
        <v>0</v>
      </c>
      <c r="U62">
        <f>IF(Source!BI27=3,Source!O27+Source!X27+Source!Y27,0)</f>
        <v>0</v>
      </c>
      <c r="V62">
        <f>IF(Source!BI27=4,Source!O27+Source!X27+Source!Y27,0)</f>
        <v>0</v>
      </c>
      <c r="W62">
        <f>IF(Source!BS27&lt;&gt;0,Source!R27/Source!BS27,Source!R27)</f>
        <v>0</v>
      </c>
    </row>
    <row r="63" spans="1:12" ht="16.5" customHeight="1">
      <c r="A63" s="20" t="str">
        <f>Source!E28</f>
        <v>5</v>
      </c>
      <c r="B63" s="20" t="str">
        <f>Source!F28</f>
        <v>18-07-001-4</v>
      </c>
      <c r="C63" s="21" t="str">
        <f>CONCATENATE(Source!G28,"  ",Source!CN28)</f>
        <v>Установка термометров в оправе прямых и угловых  </v>
      </c>
      <c r="D63" s="22" t="str">
        <f>Source!H28</f>
        <v>1 комплект</v>
      </c>
      <c r="E63" s="10">
        <f>ROUND(Source!I28,6)</f>
        <v>2</v>
      </c>
      <c r="F63" s="10">
        <f>IF(Source!AK28&lt;&gt;0,Source!AK28,Source!AL28+Source!AM28+Source!AO28)</f>
        <v>338.88</v>
      </c>
      <c r="G63" s="10"/>
      <c r="H63" s="10"/>
      <c r="I63" s="10"/>
      <c r="J63" s="10"/>
      <c r="K63" s="10"/>
      <c r="L63" s="10"/>
    </row>
    <row r="64" spans="1:12" ht="15">
      <c r="A64" s="8"/>
      <c r="B64" s="8"/>
      <c r="C64" s="8" t="s">
        <v>575</v>
      </c>
      <c r="D64" s="8"/>
      <c r="E64" s="8"/>
      <c r="F64" s="8">
        <f>Source!AO28</f>
        <v>2.92</v>
      </c>
      <c r="G64" s="23">
        <f>Source!DG28</f>
      </c>
      <c r="H64" s="24">
        <f>IF(Source!BA28&lt;&gt;0,Source!S28/Source!BA28,Source!S28)</f>
        <v>5.839613526570048</v>
      </c>
      <c r="I64" s="8" t="str">
        <f>IF(Source!BO28&lt;&gt;"",Source!BO28,"")</f>
        <v>18-07-001-4</v>
      </c>
      <c r="J64" s="8">
        <f>Source!BA28</f>
        <v>10.35</v>
      </c>
      <c r="K64" s="24">
        <f>Source!S28</f>
        <v>60.44</v>
      </c>
      <c r="L64" s="8"/>
    </row>
    <row r="65" spans="1:12" ht="15">
      <c r="A65" s="8"/>
      <c r="B65" s="8"/>
      <c r="C65" s="8" t="s">
        <v>574</v>
      </c>
      <c r="D65" s="8"/>
      <c r="E65" s="8"/>
      <c r="F65" s="8">
        <f>Source!AL28</f>
        <v>335.96</v>
      </c>
      <c r="G65" s="23">
        <f>Source!DD28</f>
      </c>
      <c r="H65" s="24">
        <f>IF(Source!BC28&lt;&gt;0,Source!P28/Source!BC28,Source!P28)</f>
        <v>671.918918918919</v>
      </c>
      <c r="I65" s="8"/>
      <c r="J65" s="8">
        <f>Source!BC28</f>
        <v>2.59</v>
      </c>
      <c r="K65" s="24">
        <f>Source!P28</f>
        <v>1740.27</v>
      </c>
      <c r="L65" s="8"/>
    </row>
    <row r="66" spans="1:12" ht="15">
      <c r="A66" s="8"/>
      <c r="B66" s="8"/>
      <c r="C66" s="8" t="s">
        <v>577</v>
      </c>
      <c r="D66" s="12" t="s">
        <v>578</v>
      </c>
      <c r="E66" s="8"/>
      <c r="F66" s="8">
        <f>Source!BZ28</f>
        <v>128</v>
      </c>
      <c r="G66" s="8"/>
      <c r="H66" s="24">
        <f>(F66/100)*((Source!S28/IF(Source!BA28&lt;&gt;0,Source!BA28,1))+(Source!R28/IF(Source!BS28&lt;&gt;0,Source!BS28,1)))</f>
        <v>7.474705314009661</v>
      </c>
      <c r="I66" s="8"/>
      <c r="J66" s="8">
        <f>Source!AT28</f>
        <v>128</v>
      </c>
      <c r="K66" s="24">
        <f>Source!X28</f>
        <v>77.36</v>
      </c>
      <c r="L66" s="8"/>
    </row>
    <row r="67" spans="1:12" ht="15">
      <c r="A67" s="8"/>
      <c r="B67" s="8"/>
      <c r="C67" s="8" t="s">
        <v>155</v>
      </c>
      <c r="D67" s="12" t="s">
        <v>578</v>
      </c>
      <c r="E67" s="8"/>
      <c r="F67" s="8">
        <f>Source!CA28</f>
        <v>83</v>
      </c>
      <c r="G67" s="8"/>
      <c r="H67" s="24">
        <f>(F67/100)*((Source!S28/IF(Source!BA28&lt;&gt;0,Source!BA28,1))+(Source!R28/IF(Source!BS28&lt;&gt;0,Source!BS28,1)))</f>
        <v>4.846879227053139</v>
      </c>
      <c r="I67" s="8"/>
      <c r="J67" s="8">
        <f>Source!AU28</f>
        <v>83</v>
      </c>
      <c r="K67" s="24">
        <f>Source!Y28</f>
        <v>50.17</v>
      </c>
      <c r="L67" s="8"/>
    </row>
    <row r="68" spans="1:12" ht="15">
      <c r="A68" s="8"/>
      <c r="B68" s="8"/>
      <c r="C68" s="8" t="s">
        <v>579</v>
      </c>
      <c r="D68" s="12" t="s">
        <v>580</v>
      </c>
      <c r="E68" s="8">
        <f>Source!AQ28</f>
        <v>0.31</v>
      </c>
      <c r="F68" s="8"/>
      <c r="G68" s="23">
        <f>Source!DI28</f>
      </c>
      <c r="H68" s="8"/>
      <c r="I68" s="8"/>
      <c r="J68" s="8"/>
      <c r="K68" s="8"/>
      <c r="L68" s="8">
        <f>Source!U28</f>
        <v>0.62</v>
      </c>
    </row>
    <row r="69" spans="1:23" ht="30">
      <c r="A69" s="34"/>
      <c r="B69" s="34" t="str">
        <f>Source!F29</f>
        <v>300-1467</v>
      </c>
      <c r="C69" s="35" t="str">
        <f>CONCATENATE(Source!G29,"  ",Source!CN29)</f>
        <v>Термометр прямой (угловой) ртутный (ножка 66 мм) до 160 град. С  в оправе  </v>
      </c>
      <c r="D69" s="36" t="str">
        <f>Source!H29</f>
        <v>КОМПЛЕКТ</v>
      </c>
      <c r="E69" s="37">
        <f>ROUND(Source!I29,6)</f>
        <v>-2</v>
      </c>
      <c r="F69" s="37">
        <f>IF(Source!AL29=0,Source!AK29,Source!AL29)</f>
        <v>334.1</v>
      </c>
      <c r="G69" s="38">
        <f>Source!DD29</f>
      </c>
      <c r="H69" s="39">
        <f>IF(Source!BC29&lt;&gt;0,Source!O29/Source!BC29,Source!O29)</f>
        <v>-668.2007722007722</v>
      </c>
      <c r="I69" s="37"/>
      <c r="J69" s="37">
        <f>Source!BC29</f>
        <v>2.59</v>
      </c>
      <c r="K69" s="39">
        <f>Source!O29</f>
        <v>-1730.64</v>
      </c>
      <c r="L69" s="37"/>
      <c r="N69">
        <f>IF(Source!BA29&lt;&gt;0,Source!S29/Source!BA29,Source!S29)</f>
        <v>0</v>
      </c>
      <c r="O69">
        <f>IF(Source!BI29=1,(IF(Source!BC29&lt;&gt;0,Source!O29/Source!BC29,Source!O29)),0)</f>
        <v>-668.2007722007722</v>
      </c>
      <c r="P69">
        <f>IF(Source!BI29=2,(IF(Source!BC29&lt;&gt;0,Source!O29/Source!BC29,Source!O29)),0)</f>
        <v>0</v>
      </c>
      <c r="Q69">
        <f>IF(Source!BI29=3,(IF(Source!BC29&lt;&gt;0,Source!O29/Source!BC29,Source!O29)),0)</f>
        <v>0</v>
      </c>
      <c r="R69">
        <f>IF(Source!BI29=4,(IF(Source!BC29&lt;&gt;0,Source!O29/Source!BC29,Source!O29)),0)</f>
        <v>0</v>
      </c>
      <c r="S69">
        <f>IF(Source!BI29=1,Source!O29+Source!X29+Source!Y29,0)</f>
        <v>-1730.64</v>
      </c>
      <c r="T69">
        <f>IF(Source!BI29=2,Source!O29+Source!X29+Source!Y29,0)</f>
        <v>0</v>
      </c>
      <c r="U69">
        <f>IF(Source!BI29=3,Source!O29+Source!X29+Source!Y29,0)</f>
        <v>0</v>
      </c>
      <c r="V69">
        <f>IF(Source!BI29=4,Source!O29+Source!X29+Source!Y29,0)</f>
        <v>0</v>
      </c>
      <c r="W69">
        <f>IF(Source!BS29&lt;&gt;0,Source!R29/Source!BS29,Source!R29)</f>
        <v>0</v>
      </c>
    </row>
    <row r="70" spans="1:23" ht="15.75">
      <c r="A70" s="8"/>
      <c r="B70" s="8"/>
      <c r="C70" s="8"/>
      <c r="D70" s="8"/>
      <c r="E70" s="8"/>
      <c r="F70" s="8"/>
      <c r="G70" s="8"/>
      <c r="H70" s="29">
        <f>IF(Source!BA28&lt;&gt;0,Source!S28/Source!BA28,Source!S28)+IF(Source!BB28&lt;&gt;0,Source!Q28/Source!BB28,Source!Q28)+H65+H66+H67+H69</f>
        <v>21.879344785779494</v>
      </c>
      <c r="I70" s="30"/>
      <c r="J70" s="30"/>
      <c r="K70" s="29">
        <f>Source!S28+Source!Q28+K65+K66+K67+K69</f>
        <v>197.5999999999999</v>
      </c>
      <c r="L70" s="30">
        <f>Source!U28</f>
        <v>0.62</v>
      </c>
      <c r="M70" s="28">
        <f>H70</f>
        <v>21.879344785779494</v>
      </c>
      <c r="N70">
        <f>IF(Source!BA28&lt;&gt;0,Source!S28/Source!BA28,Source!S28)</f>
        <v>5.839613526570048</v>
      </c>
      <c r="O70">
        <f>IF(Source!BI28=1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690.0801169865517</v>
      </c>
      <c r="P70">
        <f>IF(Source!BI28=2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Q70">
        <f>IF(Source!BI28=3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R70">
        <f>IF(Source!BI28=4,(IF(Source!BA28&lt;&gt;0,Source!S28/Source!BA28,Source!S28)+IF(Source!BB28&lt;&gt;0,Source!Q28/Source!BB28,Source!Q28)+IF(Source!BC28&lt;&gt;0,Source!P28/Source!BC28,Source!P28)+((Source!BZ28/100)*((Source!S28/IF(Source!BA28&lt;&gt;0,Source!BA28,1))+(Source!R28/IF(Source!BS28&lt;&gt;0,Source!BS28,1))))+((Source!CA28/100)*((Source!S28/IF(Source!BA28&lt;&gt;0,Source!BA28,1))+(Source!R28/IF(Source!BS28&lt;&gt;0,Source!BS28,1))))),0)</f>
        <v>0</v>
      </c>
      <c r="S70">
        <f>IF(Source!BI28=1,Source!O28+Source!X28+Source!Y28,0)</f>
        <v>1928.24</v>
      </c>
      <c r="T70">
        <f>IF(Source!BI28=2,Source!O28+Source!X28+Source!Y28,0)</f>
        <v>0</v>
      </c>
      <c r="U70">
        <f>IF(Source!BI28=3,Source!O28+Source!X28+Source!Y28,0)</f>
        <v>0</v>
      </c>
      <c r="V70">
        <f>IF(Source!BI28=4,Source!O28+Source!X28+Source!Y28,0)</f>
        <v>0</v>
      </c>
      <c r="W70">
        <f>IF(Source!BS28&lt;&gt;0,Source!R28/Source!BS28,Source!R28)</f>
        <v>0</v>
      </c>
    </row>
    <row r="71" spans="1:12" ht="27.75" customHeight="1">
      <c r="A71" s="20" t="str">
        <f>Source!E30</f>
        <v>6</v>
      </c>
      <c r="B71" s="20" t="str">
        <f>Source!F30</f>
        <v>16-02-007-3</v>
      </c>
      <c r="C71" s="21" t="str">
        <f>CONCATENATE(Source!G30,"  ",Source!CN30)</f>
        <v>Установка фланцевых соединений на стальных трубопроводах диаметром 80 мм  </v>
      </c>
      <c r="D71" s="22" t="str">
        <f>Source!H30</f>
        <v>шт.</v>
      </c>
      <c r="E71" s="10">
        <f>ROUND(Source!I30,6)</f>
        <v>1</v>
      </c>
      <c r="F71" s="10">
        <f>IF(Source!AK30&lt;&gt;0,Source!AK30,Source!AL30+Source!AM30+Source!AO30)</f>
        <v>120.24</v>
      </c>
      <c r="G71" s="10"/>
      <c r="H71" s="10"/>
      <c r="I71" s="10"/>
      <c r="J71" s="10"/>
      <c r="K71" s="10"/>
      <c r="L71" s="10"/>
    </row>
    <row r="72" spans="1:12" ht="15">
      <c r="A72" s="8"/>
      <c r="B72" s="8"/>
      <c r="C72" s="8" t="s">
        <v>575</v>
      </c>
      <c r="D72" s="8"/>
      <c r="E72" s="8"/>
      <c r="F72" s="8">
        <f>Source!AO30</f>
        <v>14.48</v>
      </c>
      <c r="G72" s="23">
        <f>Source!DG30</f>
      </c>
      <c r="H72" s="24">
        <f>IF(Source!BA30&lt;&gt;0,Source!S30/Source!BA30,Source!S30)</f>
        <v>14.480193236714976</v>
      </c>
      <c r="I72" s="8" t="str">
        <f>IF(Source!BO30&lt;&gt;"",Source!BO30,"")</f>
        <v>16-02-007-3</v>
      </c>
      <c r="J72" s="8">
        <f>Source!BA30</f>
        <v>10.35</v>
      </c>
      <c r="K72" s="24">
        <f>Source!S30</f>
        <v>149.87</v>
      </c>
      <c r="L72" s="8"/>
    </row>
    <row r="73" spans="1:12" ht="15">
      <c r="A73" s="8"/>
      <c r="B73" s="8"/>
      <c r="C73" s="8" t="s">
        <v>139</v>
      </c>
      <c r="D73" s="8"/>
      <c r="E73" s="8"/>
      <c r="F73" s="8">
        <f>Source!AM30</f>
        <v>6.82</v>
      </c>
      <c r="G73" s="23">
        <f>Source!DE30</f>
      </c>
      <c r="H73" s="24">
        <f>IF(Source!BB30&lt;&gt;0,Source!Q30/Source!BB30,Source!Q30)</f>
        <v>6.820295983086679</v>
      </c>
      <c r="I73" s="8"/>
      <c r="J73" s="8">
        <f>Source!BB30</f>
        <v>4.73</v>
      </c>
      <c r="K73" s="24">
        <f>Source!Q30</f>
        <v>32.26</v>
      </c>
      <c r="L73" s="8"/>
    </row>
    <row r="74" spans="1:12" ht="15">
      <c r="A74" s="8"/>
      <c r="B74" s="8"/>
      <c r="C74" s="8" t="s">
        <v>574</v>
      </c>
      <c r="D74" s="8"/>
      <c r="E74" s="8"/>
      <c r="F74" s="8">
        <f>Source!AL30</f>
        <v>98.94</v>
      </c>
      <c r="G74" s="23">
        <f>Source!DD30</f>
      </c>
      <c r="H74" s="24">
        <f>IF(Source!BC30&lt;&gt;0,Source!P30/Source!BC30,Source!P30)</f>
        <v>98.94117647058823</v>
      </c>
      <c r="I74" s="8"/>
      <c r="J74" s="8">
        <f>Source!BC30</f>
        <v>3.91</v>
      </c>
      <c r="K74" s="24">
        <f>Source!P30</f>
        <v>386.86</v>
      </c>
      <c r="L74" s="8"/>
    </row>
    <row r="75" spans="1:12" ht="15">
      <c r="A75" s="8"/>
      <c r="B75" s="8"/>
      <c r="C75" s="8" t="s">
        <v>577</v>
      </c>
      <c r="D75" s="12" t="s">
        <v>578</v>
      </c>
      <c r="E75" s="8"/>
      <c r="F75" s="8">
        <f>Source!BZ30</f>
        <v>128</v>
      </c>
      <c r="G75" s="8"/>
      <c r="H75" s="24">
        <f>(F75/100)*((Source!S30/IF(Source!BA30&lt;&gt;0,Source!BA30,1))+(Source!R30/IF(Source!BS30&lt;&gt;0,Source!BS30,1)))</f>
        <v>18.53464734299517</v>
      </c>
      <c r="I75" s="8"/>
      <c r="J75" s="8">
        <f>Source!AT30</f>
        <v>128</v>
      </c>
      <c r="K75" s="24">
        <f>Source!X30</f>
        <v>191.83</v>
      </c>
      <c r="L75" s="8"/>
    </row>
    <row r="76" spans="1:12" ht="15">
      <c r="A76" s="8"/>
      <c r="B76" s="8"/>
      <c r="C76" s="8" t="s">
        <v>155</v>
      </c>
      <c r="D76" s="12" t="s">
        <v>578</v>
      </c>
      <c r="E76" s="8"/>
      <c r="F76" s="8">
        <f>Source!CA30</f>
        <v>83</v>
      </c>
      <c r="G76" s="8"/>
      <c r="H76" s="24">
        <f>(F76/100)*((Source!S30/IF(Source!BA30&lt;&gt;0,Source!BA30,1))+(Source!R30/IF(Source!BS30&lt;&gt;0,Source!BS30,1)))</f>
        <v>12.01856038647343</v>
      </c>
      <c r="I76" s="8"/>
      <c r="J76" s="8">
        <f>Source!AU30</f>
        <v>83</v>
      </c>
      <c r="K76" s="24">
        <f>Source!Y30</f>
        <v>124.39</v>
      </c>
      <c r="L76" s="8"/>
    </row>
    <row r="77" spans="1:12" ht="15">
      <c r="A77" s="25"/>
      <c r="B77" s="25"/>
      <c r="C77" s="25" t="s">
        <v>579</v>
      </c>
      <c r="D77" s="32" t="s">
        <v>580</v>
      </c>
      <c r="E77" s="25">
        <f>Source!AQ30</f>
        <v>1.46</v>
      </c>
      <c r="F77" s="25"/>
      <c r="G77" s="26">
        <f>Source!DI30</f>
      </c>
      <c r="H77" s="25"/>
      <c r="I77" s="25"/>
      <c r="J77" s="25"/>
      <c r="K77" s="25"/>
      <c r="L77" s="25">
        <f>Source!U30</f>
        <v>1.46</v>
      </c>
    </row>
    <row r="78" spans="1:23" ht="15.75">
      <c r="A78" s="8"/>
      <c r="B78" s="8"/>
      <c r="C78" s="8"/>
      <c r="D78" s="8"/>
      <c r="E78" s="8"/>
      <c r="F78" s="8"/>
      <c r="G78" s="8"/>
      <c r="H78" s="29">
        <f>IF(Source!BA30&lt;&gt;0,Source!S30/Source!BA30,Source!S30)+IF(Source!BB30&lt;&gt;0,Source!Q30/Source!BB30,Source!Q30)+H74+H75+H76</f>
        <v>150.7948734198585</v>
      </c>
      <c r="I78" s="30"/>
      <c r="J78" s="30"/>
      <c r="K78" s="29">
        <f>Source!S30+Source!Q30+K74+K75+K76</f>
        <v>885.21</v>
      </c>
      <c r="L78" s="30">
        <f>Source!U30</f>
        <v>1.46</v>
      </c>
      <c r="M78" s="28">
        <f>H78</f>
        <v>150.7948734198585</v>
      </c>
      <c r="N78">
        <f>IF(Source!BA30&lt;&gt;0,Source!S30/Source!BA30,Source!S30)</f>
        <v>14.480193236714976</v>
      </c>
      <c r="O78">
        <f>IF(Source!BI30=1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150.7948734198585</v>
      </c>
      <c r="P78">
        <f>IF(Source!BI30=2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Q78">
        <f>IF(Source!BI30=3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R78">
        <f>IF(Source!BI30=4,(IF(Source!BA30&lt;&gt;0,Source!S30/Source!BA30,Source!S30)+IF(Source!BB30&lt;&gt;0,Source!Q30/Source!BB30,Source!Q30)+IF(Source!BC30&lt;&gt;0,Source!P30/Source!BC30,Source!P30)+((Source!BZ30/100)*((Source!S30/IF(Source!BA30&lt;&gt;0,Source!BA30,1))+(Source!R30/IF(Source!BS30&lt;&gt;0,Source!BS30,1))))+((Source!CA30/100)*((Source!S30/IF(Source!BA30&lt;&gt;0,Source!BA30,1))+(Source!R30/IF(Source!BS30&lt;&gt;0,Source!BS30,1))))),0)</f>
        <v>0</v>
      </c>
      <c r="S78">
        <f>IF(Source!BI30=1,Source!O30+Source!X30+Source!Y30,0)</f>
        <v>885.21</v>
      </c>
      <c r="T78">
        <f>IF(Source!BI30=2,Source!O30+Source!X30+Source!Y30,0)</f>
        <v>0</v>
      </c>
      <c r="U78">
        <f>IF(Source!BI30=3,Source!O30+Source!X30+Source!Y30,0)</f>
        <v>0</v>
      </c>
      <c r="V78">
        <f>IF(Source!BI30=4,Source!O30+Source!X30+Source!Y30,0)</f>
        <v>0</v>
      </c>
      <c r="W78">
        <f>IF(Source!BS30&lt;&gt;0,Source!R30/Source!BS30,Source!R30)</f>
        <v>0</v>
      </c>
    </row>
    <row r="79" spans="1:12" ht="31.5" customHeight="1">
      <c r="A79" s="20" t="str">
        <f>Source!E31</f>
        <v>7</v>
      </c>
      <c r="B79" s="20" t="str">
        <f>Source!F31</f>
        <v>16-02-002-6</v>
      </c>
      <c r="C79" s="21" t="str">
        <f>CONCATENATE(Source!G31,"  ",Source!CN31)</f>
        <v>Прокладка трубопроводов водоснабжения из стальных водогазопроводных оцинкованных труб диаметром 50 мм  </v>
      </c>
      <c r="D79" s="22" t="str">
        <f>Source!H31</f>
        <v>100 м</v>
      </c>
      <c r="E79" s="10">
        <f>ROUND(Source!I31,6)</f>
        <v>0.02</v>
      </c>
      <c r="F79" s="10">
        <f>IF(Source!AK31&lt;&gt;0,Source!AK31,Source!AL31+Source!AM31+Source!AO31)</f>
        <v>7691.79</v>
      </c>
      <c r="G79" s="10"/>
      <c r="H79" s="10"/>
      <c r="I79" s="10"/>
      <c r="J79" s="10"/>
      <c r="K79" s="10"/>
      <c r="L79" s="10"/>
    </row>
    <row r="80" spans="1:12" ht="15">
      <c r="A80" s="8"/>
      <c r="B80" s="8"/>
      <c r="C80" s="8" t="s">
        <v>575</v>
      </c>
      <c r="D80" s="8"/>
      <c r="E80" s="8"/>
      <c r="F80" s="8">
        <f>Source!AO31</f>
        <v>458.68</v>
      </c>
      <c r="G80" s="23">
        <f>Source!DG31</f>
      </c>
      <c r="H80" s="24">
        <f>IF(Source!BA31&lt;&gt;0,Source!S31/Source!BA31,Source!S31)</f>
        <v>9.173913043478262</v>
      </c>
      <c r="I80" s="8" t="str">
        <f>IF(Source!BO31&lt;&gt;"",Source!BO31,"")</f>
        <v>16-02-002-6</v>
      </c>
      <c r="J80" s="8">
        <f>Source!BA31</f>
        <v>10.35</v>
      </c>
      <c r="K80" s="24">
        <f>Source!S31</f>
        <v>94.95</v>
      </c>
      <c r="L80" s="8"/>
    </row>
    <row r="81" spans="1:12" ht="15">
      <c r="A81" s="8"/>
      <c r="B81" s="8"/>
      <c r="C81" s="8" t="s">
        <v>139</v>
      </c>
      <c r="D81" s="8"/>
      <c r="E81" s="8"/>
      <c r="F81" s="8">
        <f>Source!AM31</f>
        <v>87.9</v>
      </c>
      <c r="G81" s="23">
        <f>Source!DE31</f>
      </c>
      <c r="H81" s="24">
        <f>IF(Source!BB31&lt;&gt;0,Source!Q31/Source!BB31,Source!Q31)</f>
        <v>1.7583497053045185</v>
      </c>
      <c r="I81" s="8"/>
      <c r="J81" s="8">
        <f>Source!BB31</f>
        <v>5.09</v>
      </c>
      <c r="K81" s="24">
        <f>Source!Q31</f>
        <v>8.95</v>
      </c>
      <c r="L81" s="8"/>
    </row>
    <row r="82" spans="1:12" ht="15">
      <c r="A82" s="8"/>
      <c r="B82" s="8"/>
      <c r="C82" s="8" t="s">
        <v>576</v>
      </c>
      <c r="D82" s="8"/>
      <c r="E82" s="8"/>
      <c r="F82" s="8">
        <f>Source!AN31</f>
        <v>2.84</v>
      </c>
      <c r="G82" s="23">
        <f>Source!DF31</f>
      </c>
      <c r="H82" s="31">
        <f>IF(Source!BS31&lt;&gt;0,Source!R31/Source!BS31,Source!R31)</f>
        <v>0.057004830917874394</v>
      </c>
      <c r="I82" s="8"/>
      <c r="J82" s="8">
        <f>Source!BS31</f>
        <v>10.35</v>
      </c>
      <c r="K82" s="12">
        <f>Source!R31</f>
        <v>0.59</v>
      </c>
      <c r="L82" s="8"/>
    </row>
    <row r="83" spans="1:12" ht="15">
      <c r="A83" s="8"/>
      <c r="B83" s="8"/>
      <c r="C83" s="8" t="s">
        <v>574</v>
      </c>
      <c r="D83" s="8"/>
      <c r="E83" s="8"/>
      <c r="F83" s="8">
        <f>Source!AL31</f>
        <v>7145.21</v>
      </c>
      <c r="G83" s="23">
        <f>Source!DD31</f>
      </c>
      <c r="H83" s="24">
        <f>IF(Source!BC31&lt;&gt;0,Source!P31/Source!BC31,Source!P31)</f>
        <v>142.903073286052</v>
      </c>
      <c r="I83" s="8"/>
      <c r="J83" s="8">
        <f>Source!BC31</f>
        <v>4.23</v>
      </c>
      <c r="K83" s="24">
        <f>Source!P31</f>
        <v>604.48</v>
      </c>
      <c r="L83" s="8"/>
    </row>
    <row r="84" spans="1:12" ht="15">
      <c r="A84" s="8"/>
      <c r="B84" s="8"/>
      <c r="C84" s="8" t="s">
        <v>577</v>
      </c>
      <c r="D84" s="12" t="s">
        <v>578</v>
      </c>
      <c r="E84" s="8"/>
      <c r="F84" s="8">
        <f>Source!BZ31</f>
        <v>128</v>
      </c>
      <c r="G84" s="8"/>
      <c r="H84" s="24">
        <f>(F84/100)*((Source!S31/IF(Source!BA31&lt;&gt;0,Source!BA31,1))+(Source!R31/IF(Source!BS31&lt;&gt;0,Source!BS31,1)))</f>
        <v>11.815574879227054</v>
      </c>
      <c r="I84" s="8"/>
      <c r="J84" s="8">
        <f>Source!AT31</f>
        <v>128</v>
      </c>
      <c r="K84" s="24">
        <f>Source!X31</f>
        <v>122.29</v>
      </c>
      <c r="L84" s="8"/>
    </row>
    <row r="85" spans="1:12" ht="15">
      <c r="A85" s="8"/>
      <c r="B85" s="8"/>
      <c r="C85" s="8" t="s">
        <v>155</v>
      </c>
      <c r="D85" s="12" t="s">
        <v>578</v>
      </c>
      <c r="E85" s="8"/>
      <c r="F85" s="8">
        <f>Source!CA31</f>
        <v>83</v>
      </c>
      <c r="G85" s="8"/>
      <c r="H85" s="24">
        <f>(F85/100)*((Source!S31/IF(Source!BA31&lt;&gt;0,Source!BA31,1))+(Source!R31/IF(Source!BS31&lt;&gt;0,Source!BS31,1)))</f>
        <v>7.6616618357487924</v>
      </c>
      <c r="I85" s="8"/>
      <c r="J85" s="8">
        <f>Source!AU31</f>
        <v>83</v>
      </c>
      <c r="K85" s="24">
        <f>Source!Y31</f>
        <v>79.3</v>
      </c>
      <c r="L85" s="8"/>
    </row>
    <row r="86" spans="1:12" ht="15">
      <c r="A86" s="25"/>
      <c r="B86" s="25"/>
      <c r="C86" s="25" t="s">
        <v>579</v>
      </c>
      <c r="D86" s="32" t="s">
        <v>580</v>
      </c>
      <c r="E86" s="25">
        <f>Source!AQ31</f>
        <v>47.63</v>
      </c>
      <c r="F86" s="25"/>
      <c r="G86" s="26">
        <f>Source!DI31</f>
      </c>
      <c r="H86" s="25"/>
      <c r="I86" s="25"/>
      <c r="J86" s="25"/>
      <c r="K86" s="25"/>
      <c r="L86" s="25">
        <f>Source!U31</f>
        <v>0.9526000000000001</v>
      </c>
    </row>
    <row r="87" spans="1:23" ht="15.75">
      <c r="A87" s="8"/>
      <c r="B87" s="8"/>
      <c r="C87" s="8"/>
      <c r="D87" s="8"/>
      <c r="E87" s="8"/>
      <c r="F87" s="8"/>
      <c r="G87" s="8"/>
      <c r="H87" s="29">
        <f>IF(Source!BA31&lt;&gt;0,Source!S31/Source!BA31,Source!S31)+IF(Source!BB31&lt;&gt;0,Source!Q31/Source!BB31,Source!Q31)+H83+H84+H85</f>
        <v>173.31257274981064</v>
      </c>
      <c r="I87" s="30"/>
      <c r="J87" s="30"/>
      <c r="K87" s="29">
        <f>Source!S31+Source!Q31+K83+K84+K85</f>
        <v>909.9699999999999</v>
      </c>
      <c r="L87" s="30">
        <f>Source!U31</f>
        <v>0.9526000000000001</v>
      </c>
      <c r="M87" s="28">
        <f>H87</f>
        <v>173.31257274981064</v>
      </c>
      <c r="N87">
        <f>IF(Source!BA31&lt;&gt;0,Source!S31/Source!BA31,Source!S31)</f>
        <v>9.173913043478262</v>
      </c>
      <c r="O87">
        <f>IF(Source!BI31=1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173.31257274981064</v>
      </c>
      <c r="P87">
        <f>IF(Source!BI31=2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Q87">
        <f>IF(Source!BI31=3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R87">
        <f>IF(Source!BI31=4,(IF(Source!BA31&lt;&gt;0,Source!S31/Source!BA31,Source!S31)+IF(Source!BB31&lt;&gt;0,Source!Q31/Source!BB31,Source!Q31)+IF(Source!BC31&lt;&gt;0,Source!P31/Source!BC31,Source!P31)+((Source!BZ31/100)*((Source!S31/IF(Source!BA31&lt;&gt;0,Source!BA31,1))+(Source!R31/IF(Source!BS31&lt;&gt;0,Source!BS31,1))))+((Source!CA31/100)*((Source!S31/IF(Source!BA31&lt;&gt;0,Source!BA31,1))+(Source!R31/IF(Source!BS31&lt;&gt;0,Source!BS31,1))))),0)</f>
        <v>0</v>
      </c>
      <c r="S87">
        <f>IF(Source!BI31=1,Source!O31+Source!X31+Source!Y31,0)</f>
        <v>909.9699999999999</v>
      </c>
      <c r="T87">
        <f>IF(Source!BI31=2,Source!O31+Source!X31+Source!Y31,0)</f>
        <v>0</v>
      </c>
      <c r="U87">
        <f>IF(Source!BI31=3,Source!O31+Source!X31+Source!Y31,0)</f>
        <v>0</v>
      </c>
      <c r="V87">
        <f>IF(Source!BI31=4,Source!O31+Source!X31+Source!Y31,0)</f>
        <v>0</v>
      </c>
      <c r="W87">
        <f>IF(Source!BS31&lt;&gt;0,Source!R31/Source!BS31,Source!R31)</f>
        <v>0.057004830917874394</v>
      </c>
    </row>
    <row r="88" spans="1:12" ht="30">
      <c r="A88" s="20" t="str">
        <f>Source!E32</f>
        <v>8</v>
      </c>
      <c r="B88" s="20" t="str">
        <f>Source!F32</f>
        <v>16-02-007-1</v>
      </c>
      <c r="C88" s="21" t="str">
        <f>CONCATENATE(Source!G32,"  ",Source!CN32)</f>
        <v>Установка фланцевых соединений на стальных трубопроводах диаметром 50 мм  </v>
      </c>
      <c r="D88" s="22" t="str">
        <f>Source!H32</f>
        <v>шт.</v>
      </c>
      <c r="E88" s="10">
        <f>ROUND(Source!I32,6)</f>
        <v>2</v>
      </c>
      <c r="F88" s="10">
        <f>IF(Source!AK32&lt;&gt;0,Source!AK32,Source!AL32+Source!AM32+Source!AO32)</f>
        <v>83.92</v>
      </c>
      <c r="G88" s="10"/>
      <c r="H88" s="10"/>
      <c r="I88" s="10"/>
      <c r="J88" s="10"/>
      <c r="K88" s="10"/>
      <c r="L88" s="10"/>
    </row>
    <row r="89" spans="1:12" ht="15">
      <c r="A89" s="8"/>
      <c r="B89" s="8"/>
      <c r="C89" s="8" t="s">
        <v>575</v>
      </c>
      <c r="D89" s="8"/>
      <c r="E89" s="8"/>
      <c r="F89" s="8">
        <f>Source!AO32</f>
        <v>9.52</v>
      </c>
      <c r="G89" s="23">
        <f>Source!DG32</f>
      </c>
      <c r="H89" s="24">
        <f>IF(Source!BA32&lt;&gt;0,Source!S32/Source!BA32,Source!S32)</f>
        <v>19.03961352657005</v>
      </c>
      <c r="I89" s="8" t="str">
        <f>IF(Source!BO32&lt;&gt;"",Source!BO32,"")</f>
        <v>16-02-007-1</v>
      </c>
      <c r="J89" s="8">
        <f>Source!BA32</f>
        <v>10.35</v>
      </c>
      <c r="K89" s="24">
        <f>Source!S32</f>
        <v>197.06</v>
      </c>
      <c r="L89" s="8"/>
    </row>
    <row r="90" spans="1:12" ht="15">
      <c r="A90" s="8"/>
      <c r="B90" s="8"/>
      <c r="C90" s="8" t="s">
        <v>139</v>
      </c>
      <c r="D90" s="8"/>
      <c r="E90" s="8"/>
      <c r="F90" s="8">
        <f>Source!AM32</f>
        <v>4.31</v>
      </c>
      <c r="G90" s="23">
        <f>Source!DE32</f>
      </c>
      <c r="H90" s="24">
        <f>IF(Source!BB32&lt;&gt;0,Source!Q32/Source!BB32,Source!Q32)</f>
        <v>8.621052631578948</v>
      </c>
      <c r="I90" s="8"/>
      <c r="J90" s="8">
        <f>Source!BB32</f>
        <v>4.75</v>
      </c>
      <c r="K90" s="24">
        <f>Source!Q32</f>
        <v>40.95</v>
      </c>
      <c r="L90" s="8"/>
    </row>
    <row r="91" spans="1:12" ht="15">
      <c r="A91" s="8"/>
      <c r="B91" s="8"/>
      <c r="C91" s="8" t="s">
        <v>574</v>
      </c>
      <c r="D91" s="8"/>
      <c r="E91" s="8"/>
      <c r="F91" s="8">
        <f>Source!AL32</f>
        <v>70.09</v>
      </c>
      <c r="G91" s="23">
        <f>Source!DD32</f>
      </c>
      <c r="H91" s="24">
        <f>IF(Source!BC32&lt;&gt;0,Source!P32/Source!BC32,Source!P32)</f>
        <v>140.17934782608697</v>
      </c>
      <c r="I91" s="8"/>
      <c r="J91" s="8">
        <f>Source!BC32</f>
        <v>3.68</v>
      </c>
      <c r="K91" s="24">
        <f>Source!P32</f>
        <v>515.86</v>
      </c>
      <c r="L91" s="8"/>
    </row>
    <row r="92" spans="1:12" ht="15">
      <c r="A92" s="8"/>
      <c r="B92" s="8"/>
      <c r="C92" s="8" t="s">
        <v>577</v>
      </c>
      <c r="D92" s="12" t="s">
        <v>578</v>
      </c>
      <c r="E92" s="8"/>
      <c r="F92" s="8">
        <f>Source!BZ32</f>
        <v>128</v>
      </c>
      <c r="G92" s="8"/>
      <c r="H92" s="24">
        <f>(F92/100)*((Source!S32/IF(Source!BA32&lt;&gt;0,Source!BA32,1))+(Source!R32/IF(Source!BS32&lt;&gt;0,Source!BS32,1)))</f>
        <v>24.370705314009665</v>
      </c>
      <c r="I92" s="8"/>
      <c r="J92" s="8">
        <f>Source!AT32</f>
        <v>128</v>
      </c>
      <c r="K92" s="24">
        <f>Source!X32</f>
        <v>252.24</v>
      </c>
      <c r="L92" s="8"/>
    </row>
    <row r="93" spans="1:12" ht="15">
      <c r="A93" s="8"/>
      <c r="B93" s="8"/>
      <c r="C93" s="8" t="s">
        <v>155</v>
      </c>
      <c r="D93" s="12" t="s">
        <v>578</v>
      </c>
      <c r="E93" s="8"/>
      <c r="F93" s="8">
        <f>Source!CA32</f>
        <v>83</v>
      </c>
      <c r="G93" s="8"/>
      <c r="H93" s="24">
        <f>(F93/100)*((Source!S32/IF(Source!BA32&lt;&gt;0,Source!BA32,1))+(Source!R32/IF(Source!BS32&lt;&gt;0,Source!BS32,1)))</f>
        <v>15.802879227053142</v>
      </c>
      <c r="I93" s="8"/>
      <c r="J93" s="8">
        <f>Source!AU32</f>
        <v>83</v>
      </c>
      <c r="K93" s="24">
        <f>Source!Y32</f>
        <v>163.56</v>
      </c>
      <c r="L93" s="8"/>
    </row>
    <row r="94" spans="1:12" ht="15">
      <c r="A94" s="25"/>
      <c r="B94" s="25"/>
      <c r="C94" s="25" t="s">
        <v>579</v>
      </c>
      <c r="D94" s="32" t="s">
        <v>580</v>
      </c>
      <c r="E94" s="25">
        <f>Source!AQ32</f>
        <v>0.96</v>
      </c>
      <c r="F94" s="25"/>
      <c r="G94" s="26">
        <f>Source!DI32</f>
      </c>
      <c r="H94" s="25"/>
      <c r="I94" s="25"/>
      <c r="J94" s="25"/>
      <c r="K94" s="25"/>
      <c r="L94" s="25">
        <f>Source!U32</f>
        <v>1.92</v>
      </c>
    </row>
    <row r="95" spans="1:23" ht="15.75">
      <c r="A95" s="8"/>
      <c r="B95" s="8"/>
      <c r="C95" s="8"/>
      <c r="D95" s="8"/>
      <c r="E95" s="8"/>
      <c r="F95" s="8"/>
      <c r="G95" s="8"/>
      <c r="H95" s="29">
        <f>IF(Source!BA32&lt;&gt;0,Source!S32/Source!BA32,Source!S32)+IF(Source!BB32&lt;&gt;0,Source!Q32/Source!BB32,Source!Q32)+H91+H92+H93</f>
        <v>208.01359852529876</v>
      </c>
      <c r="I95" s="30"/>
      <c r="J95" s="30"/>
      <c r="K95" s="29">
        <f>Source!S32+Source!Q32+K91+K92+K93</f>
        <v>1169.67</v>
      </c>
      <c r="L95" s="30">
        <f>Source!U32</f>
        <v>1.92</v>
      </c>
      <c r="M95" s="28">
        <f>H95</f>
        <v>208.01359852529876</v>
      </c>
      <c r="N95">
        <f>IF(Source!BA32&lt;&gt;0,Source!S32/Source!BA32,Source!S32)</f>
        <v>19.03961352657005</v>
      </c>
      <c r="O95">
        <f>IF(Source!BI32=1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208.01359852529876</v>
      </c>
      <c r="P95">
        <f>IF(Source!BI32=2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Q95">
        <f>IF(Source!BI32=3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R95">
        <f>IF(Source!BI32=4,(IF(Source!BA32&lt;&gt;0,Source!S32/Source!BA32,Source!S32)+IF(Source!BB32&lt;&gt;0,Source!Q32/Source!BB32,Source!Q32)+IF(Source!BC32&lt;&gt;0,Source!P32/Source!BC32,Source!P32)+((Source!BZ32/100)*((Source!S32/IF(Source!BA32&lt;&gt;0,Source!BA32,1))+(Source!R32/IF(Source!BS32&lt;&gt;0,Source!BS32,1))))+((Source!CA32/100)*((Source!S32/IF(Source!BA32&lt;&gt;0,Source!BA32,1))+(Source!R32/IF(Source!BS32&lt;&gt;0,Source!BS32,1))))),0)</f>
        <v>0</v>
      </c>
      <c r="S95">
        <f>IF(Source!BI32=1,Source!O32+Source!X32+Source!Y32,0)</f>
        <v>1169.67</v>
      </c>
      <c r="T95">
        <f>IF(Source!BI32=2,Source!O32+Source!X32+Source!Y32,0)</f>
        <v>0</v>
      </c>
      <c r="U95">
        <f>IF(Source!BI32=3,Source!O32+Source!X32+Source!Y32,0)</f>
        <v>0</v>
      </c>
      <c r="V95">
        <f>IF(Source!BI32=4,Source!O32+Source!X32+Source!Y32,0)</f>
        <v>0</v>
      </c>
      <c r="W95">
        <f>IF(Source!BS32&lt;&gt;0,Source!R32/Source!BS32,Source!R32)</f>
        <v>0</v>
      </c>
    </row>
    <row r="96" spans="1:12" ht="35.25" customHeight="1">
      <c r="A96" s="20" t="str">
        <f>Source!E33</f>
        <v>10</v>
      </c>
      <c r="B96" s="20" t="str">
        <f>Source!F33</f>
        <v>м11-02-022-5</v>
      </c>
      <c r="C96" s="21" t="str">
        <f>CONCATENATE(Source!G33,"  ",Source!CN33)</f>
        <v>Ротаметр, счетчик, преобразователь, устанавливаемые на фланцевых соединениях, диаметр условного прохода, мм, до: 80  </v>
      </c>
      <c r="D96" s="22" t="str">
        <f>Source!H33</f>
        <v>шт.</v>
      </c>
      <c r="E96" s="10">
        <f>ROUND(Source!I33,6)</f>
        <v>2</v>
      </c>
      <c r="F96" s="10">
        <f>IF(Source!AK33&lt;&gt;0,Source!AK33,Source!AL33+Source!AM33+Source!AO33)</f>
        <v>70.23</v>
      </c>
      <c r="G96" s="10"/>
      <c r="H96" s="10"/>
      <c r="I96" s="10"/>
      <c r="J96" s="10"/>
      <c r="K96" s="10"/>
      <c r="L96" s="10"/>
    </row>
    <row r="97" spans="1:12" ht="15">
      <c r="A97" s="8"/>
      <c r="B97" s="8"/>
      <c r="C97" s="8" t="s">
        <v>575</v>
      </c>
      <c r="D97" s="8"/>
      <c r="E97" s="8"/>
      <c r="F97" s="8">
        <f>Source!AO33</f>
        <v>36.01</v>
      </c>
      <c r="G97" s="23">
        <f>Source!DG33</f>
      </c>
      <c r="H97" s="24">
        <f>IF(Source!BA33&lt;&gt;0,Source!S33/Source!BA33,Source!S33)</f>
        <v>72.02028985507246</v>
      </c>
      <c r="I97" s="8" t="str">
        <f>IF(Source!BO33&lt;&gt;"",Source!BO33,"")</f>
        <v>м11-02-022-5</v>
      </c>
      <c r="J97" s="8">
        <f>Source!BA33</f>
        <v>10.35</v>
      </c>
      <c r="K97" s="24">
        <f>Source!S33</f>
        <v>745.41</v>
      </c>
      <c r="L97" s="8"/>
    </row>
    <row r="98" spans="1:12" ht="15">
      <c r="A98" s="8"/>
      <c r="B98" s="8"/>
      <c r="C98" s="8" t="s">
        <v>139</v>
      </c>
      <c r="D98" s="8"/>
      <c r="E98" s="8"/>
      <c r="F98" s="8">
        <f>Source!AM33</f>
        <v>12.06</v>
      </c>
      <c r="G98" s="23">
        <f>Source!DE33</f>
      </c>
      <c r="H98" s="24">
        <f>IF(Source!BB33&lt;&gt;0,Source!Q33/Source!BB33,Source!Q33)</f>
        <v>24.11904761904762</v>
      </c>
      <c r="I98" s="8"/>
      <c r="J98" s="8">
        <f>Source!BB33</f>
        <v>5.04</v>
      </c>
      <c r="K98" s="24">
        <f>Source!Q33</f>
        <v>121.56</v>
      </c>
      <c r="L98" s="8"/>
    </row>
    <row r="99" spans="1:12" ht="15">
      <c r="A99" s="8"/>
      <c r="B99" s="8"/>
      <c r="C99" s="8" t="s">
        <v>574</v>
      </c>
      <c r="D99" s="8"/>
      <c r="E99" s="8"/>
      <c r="F99" s="8">
        <f>Source!AL33</f>
        <v>22.16</v>
      </c>
      <c r="G99" s="23">
        <f>Source!DD33</f>
      </c>
      <c r="H99" s="24">
        <f>IF(Source!BC33&lt;&gt;0,Source!P33/Source!BC33,Source!P33)</f>
        <v>44.319865319865315</v>
      </c>
      <c r="I99" s="8"/>
      <c r="J99" s="8">
        <f>Source!BC33</f>
        <v>2.97</v>
      </c>
      <c r="K99" s="24">
        <f>Source!P33</f>
        <v>131.63</v>
      </c>
      <c r="L99" s="8"/>
    </row>
    <row r="100" spans="1:12" ht="15">
      <c r="A100" s="8"/>
      <c r="B100" s="8"/>
      <c r="C100" s="8" t="s">
        <v>577</v>
      </c>
      <c r="D100" s="12" t="s">
        <v>578</v>
      </c>
      <c r="E100" s="8"/>
      <c r="F100" s="8">
        <f>Source!BZ33</f>
        <v>80</v>
      </c>
      <c r="G100" s="8"/>
      <c r="H100" s="24">
        <f>(F100/100)*((Source!S33/IF(Source!BA33&lt;&gt;0,Source!BA33,1))+(Source!R33/IF(Source!BS33&lt;&gt;0,Source!BS33,1)))</f>
        <v>57.616231884057974</v>
      </c>
      <c r="I100" s="8"/>
      <c r="J100" s="8">
        <f>Source!AT33</f>
        <v>80</v>
      </c>
      <c r="K100" s="24">
        <f>Source!X33</f>
        <v>596.33</v>
      </c>
      <c r="L100" s="8"/>
    </row>
    <row r="101" spans="1:12" ht="15">
      <c r="A101" s="8"/>
      <c r="B101" s="8"/>
      <c r="C101" s="8" t="s">
        <v>155</v>
      </c>
      <c r="D101" s="12" t="s">
        <v>578</v>
      </c>
      <c r="E101" s="8"/>
      <c r="F101" s="8">
        <f>Source!CA33</f>
        <v>60</v>
      </c>
      <c r="G101" s="8"/>
      <c r="H101" s="24">
        <f>(F101/100)*((Source!S33/IF(Source!BA33&lt;&gt;0,Source!BA33,1))+(Source!R33/IF(Source!BS33&lt;&gt;0,Source!BS33,1)))</f>
        <v>43.21217391304348</v>
      </c>
      <c r="I101" s="8"/>
      <c r="J101" s="8">
        <f>Source!AU33</f>
        <v>60</v>
      </c>
      <c r="K101" s="24">
        <f>Source!Y33</f>
        <v>447.25</v>
      </c>
      <c r="L101" s="8"/>
    </row>
    <row r="102" spans="1:12" ht="15">
      <c r="A102" s="25"/>
      <c r="B102" s="25"/>
      <c r="C102" s="25" t="s">
        <v>579</v>
      </c>
      <c r="D102" s="32" t="s">
        <v>580</v>
      </c>
      <c r="E102" s="25">
        <f>Source!AQ33</f>
        <v>4.12</v>
      </c>
      <c r="F102" s="25"/>
      <c r="G102" s="26">
        <f>Source!DI33</f>
      </c>
      <c r="H102" s="25"/>
      <c r="I102" s="25"/>
      <c r="J102" s="25"/>
      <c r="K102" s="25"/>
      <c r="L102" s="25">
        <f>Source!U33</f>
        <v>8.24</v>
      </c>
    </row>
    <row r="103" spans="1:23" ht="15.75">
      <c r="A103" s="8"/>
      <c r="B103" s="8"/>
      <c r="C103" s="8"/>
      <c r="D103" s="8"/>
      <c r="E103" s="8"/>
      <c r="F103" s="8"/>
      <c r="G103" s="8"/>
      <c r="H103" s="29">
        <f>IF(Source!BA33&lt;&gt;0,Source!S33/Source!BA33,Source!S33)+IF(Source!BB33&lt;&gt;0,Source!Q33/Source!BB33,Source!Q33)+H99+H100+H101</f>
        <v>241.28760859108687</v>
      </c>
      <c r="I103" s="30"/>
      <c r="J103" s="30"/>
      <c r="K103" s="29">
        <f>Source!S33+Source!Q33+K99+K100+K101</f>
        <v>2042.18</v>
      </c>
      <c r="L103" s="30">
        <f>Source!U33</f>
        <v>8.24</v>
      </c>
      <c r="M103" s="28">
        <f>H103</f>
        <v>241.28760859108687</v>
      </c>
      <c r="N103">
        <f>IF(Source!BA33&lt;&gt;0,Source!S33/Source!BA33,Source!S33)</f>
        <v>72.02028985507246</v>
      </c>
      <c r="O103">
        <f>IF(Source!BI33=1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P103">
        <f>IF(Source!BI33=2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241.28760859108687</v>
      </c>
      <c r="Q103">
        <f>IF(Source!BI33=3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R103">
        <f>IF(Source!BI33=4,(IF(Source!BA33&lt;&gt;0,Source!S33/Source!BA33,Source!S33)+IF(Source!BB33&lt;&gt;0,Source!Q33/Source!BB33,Source!Q33)+IF(Source!BC33&lt;&gt;0,Source!P33/Source!BC33,Source!P33)+((Source!BZ33/100)*((Source!S33/IF(Source!BA33&lt;&gt;0,Source!BA33,1))+(Source!R33/IF(Source!BS33&lt;&gt;0,Source!BS33,1))))+((Source!CA33/100)*((Source!S33/IF(Source!BA33&lt;&gt;0,Source!BA33,1))+(Source!R33/IF(Source!BS33&lt;&gt;0,Source!BS33,1))))),0)</f>
        <v>0</v>
      </c>
      <c r="S103">
        <f>IF(Source!BI33=1,Source!O33+Source!X33+Source!Y33,0)</f>
        <v>0</v>
      </c>
      <c r="T103">
        <f>IF(Source!BI33=2,Source!O33+Source!X33+Source!Y33,0)</f>
        <v>2042.18</v>
      </c>
      <c r="U103">
        <f>IF(Source!BI33=3,Source!O33+Source!X33+Source!Y33,0)</f>
        <v>0</v>
      </c>
      <c r="V103">
        <f>IF(Source!BI33=4,Source!O33+Source!X33+Source!Y33,0)</f>
        <v>0</v>
      </c>
      <c r="W103">
        <f>IF(Source!BS33&lt;&gt;0,Source!R33/Source!BS33,Source!R33)</f>
        <v>0</v>
      </c>
    </row>
    <row r="104" spans="1:12" ht="45">
      <c r="A104" s="20" t="str">
        <f>Source!E34</f>
        <v>11</v>
      </c>
      <c r="B104" s="20" t="str">
        <f>Source!F34</f>
        <v>м11-02-022-7</v>
      </c>
      <c r="C104" s="21" t="str">
        <f>CONCATENATE(Source!G34,"  ",Source!CN34)</f>
        <v>Ротаметр, счетчик, преобразователь, устанавливаемые на фланцевых соединениях, диаметр условного прохода, мм, до: 150  </v>
      </c>
      <c r="D104" s="22" t="str">
        <f>Source!H34</f>
        <v>шт.</v>
      </c>
      <c r="E104" s="10">
        <f>ROUND(Source!I34,6)</f>
        <v>2</v>
      </c>
      <c r="F104" s="10">
        <f>IF(Source!AK34&lt;&gt;0,Source!AK34,Source!AL34+Source!AM34+Source!AO34)</f>
        <v>125.97</v>
      </c>
      <c r="G104" s="10"/>
      <c r="H104" s="10"/>
      <c r="I104" s="10"/>
      <c r="J104" s="10"/>
      <c r="K104" s="10"/>
      <c r="L104" s="10"/>
    </row>
    <row r="105" spans="1:12" ht="15">
      <c r="A105" s="8"/>
      <c r="B105" s="8"/>
      <c r="C105" s="8" t="s">
        <v>575</v>
      </c>
      <c r="D105" s="8"/>
      <c r="E105" s="8"/>
      <c r="F105" s="8">
        <f>Source!AO34</f>
        <v>61.5</v>
      </c>
      <c r="G105" s="23">
        <f>Source!DG34</f>
      </c>
      <c r="H105" s="24">
        <f>IF(Source!BA34&lt;&gt;0,Source!S34/Source!BA34,Source!S34)</f>
        <v>123</v>
      </c>
      <c r="I105" s="8" t="str">
        <f>IF(Source!BO34&lt;&gt;"",Source!BO34,"")</f>
        <v>м11-02-022-7</v>
      </c>
      <c r="J105" s="8">
        <f>Source!BA34</f>
        <v>10.35</v>
      </c>
      <c r="K105" s="24">
        <f>Source!S34</f>
        <v>1273.05</v>
      </c>
      <c r="L105" s="8"/>
    </row>
    <row r="106" spans="1:12" ht="15">
      <c r="A106" s="8"/>
      <c r="B106" s="8"/>
      <c r="C106" s="8" t="s">
        <v>139</v>
      </c>
      <c r="D106" s="8"/>
      <c r="E106" s="8"/>
      <c r="F106" s="8">
        <f>Source!AM34</f>
        <v>42.01</v>
      </c>
      <c r="G106" s="23">
        <f>Source!DE34</f>
      </c>
      <c r="H106" s="24">
        <f>IF(Source!BB34&lt;&gt;0,Source!Q34/Source!BB34,Source!Q34)</f>
        <v>84.02054794520548</v>
      </c>
      <c r="I106" s="8"/>
      <c r="J106" s="8">
        <f>Source!BB34</f>
        <v>4.38</v>
      </c>
      <c r="K106" s="24">
        <f>Source!Q34</f>
        <v>368.01</v>
      </c>
      <c r="L106" s="8"/>
    </row>
    <row r="107" spans="1:12" ht="15">
      <c r="A107" s="8"/>
      <c r="B107" s="8"/>
      <c r="C107" s="8" t="s">
        <v>576</v>
      </c>
      <c r="D107" s="8"/>
      <c r="E107" s="8"/>
      <c r="F107" s="8">
        <f>Source!AN34</f>
        <v>2.7</v>
      </c>
      <c r="G107" s="23">
        <f>Source!DF34</f>
      </c>
      <c r="H107" s="31">
        <f>IF(Source!BS34&lt;&gt;0,Source!R34/Source!BS34,Source!R34)</f>
        <v>5.4</v>
      </c>
      <c r="I107" s="8"/>
      <c r="J107" s="8">
        <f>Source!BS34</f>
        <v>10.35</v>
      </c>
      <c r="K107" s="12">
        <f>Source!R34</f>
        <v>55.89</v>
      </c>
      <c r="L107" s="8"/>
    </row>
    <row r="108" spans="1:12" ht="15">
      <c r="A108" s="8"/>
      <c r="B108" s="8"/>
      <c r="C108" s="8" t="s">
        <v>574</v>
      </c>
      <c r="D108" s="8"/>
      <c r="E108" s="8"/>
      <c r="F108" s="8">
        <f>Source!AL34</f>
        <v>22.46</v>
      </c>
      <c r="G108" s="23">
        <f>Source!DD34</f>
      </c>
      <c r="H108" s="24">
        <f>IF(Source!BC34&lt;&gt;0,Source!P34/Source!BC34,Source!P34)</f>
        <v>44.91891891891892</v>
      </c>
      <c r="I108" s="8"/>
      <c r="J108" s="8">
        <f>Source!BC34</f>
        <v>2.96</v>
      </c>
      <c r="K108" s="24">
        <f>Source!P34</f>
        <v>132.96</v>
      </c>
      <c r="L108" s="8"/>
    </row>
    <row r="109" spans="1:12" ht="15">
      <c r="A109" s="8"/>
      <c r="B109" s="8"/>
      <c r="C109" s="8" t="s">
        <v>577</v>
      </c>
      <c r="D109" s="12" t="s">
        <v>578</v>
      </c>
      <c r="E109" s="8"/>
      <c r="F109" s="8">
        <f>Source!BZ34</f>
        <v>80</v>
      </c>
      <c r="G109" s="8"/>
      <c r="H109" s="24">
        <f>(F109/100)*((Source!S34/IF(Source!BA34&lt;&gt;0,Source!BA34,1))+(Source!R34/IF(Source!BS34&lt;&gt;0,Source!BS34,1)))</f>
        <v>102.72000000000001</v>
      </c>
      <c r="I109" s="8"/>
      <c r="J109" s="8">
        <f>Source!AT34</f>
        <v>80</v>
      </c>
      <c r="K109" s="24">
        <f>Source!X34</f>
        <v>1063.15</v>
      </c>
      <c r="L109" s="8"/>
    </row>
    <row r="110" spans="1:12" ht="15">
      <c r="A110" s="8"/>
      <c r="B110" s="8"/>
      <c r="C110" s="8" t="s">
        <v>155</v>
      </c>
      <c r="D110" s="12" t="s">
        <v>578</v>
      </c>
      <c r="E110" s="8"/>
      <c r="F110" s="8">
        <f>Source!CA34</f>
        <v>60</v>
      </c>
      <c r="G110" s="8"/>
      <c r="H110" s="24">
        <f>(F110/100)*((Source!S34/IF(Source!BA34&lt;&gt;0,Source!BA34,1))+(Source!R34/IF(Source!BS34&lt;&gt;0,Source!BS34,1)))</f>
        <v>77.04</v>
      </c>
      <c r="I110" s="8"/>
      <c r="J110" s="8">
        <f>Source!AU34</f>
        <v>60</v>
      </c>
      <c r="K110" s="24">
        <f>Source!Y34</f>
        <v>797.36</v>
      </c>
      <c r="L110" s="8"/>
    </row>
    <row r="111" spans="1:12" ht="15">
      <c r="A111" s="25"/>
      <c r="B111" s="25"/>
      <c r="C111" s="25" t="s">
        <v>579</v>
      </c>
      <c r="D111" s="32" t="s">
        <v>580</v>
      </c>
      <c r="E111" s="25">
        <f>Source!AQ34</f>
        <v>7.21</v>
      </c>
      <c r="F111" s="25"/>
      <c r="G111" s="26">
        <f>Source!DI34</f>
      </c>
      <c r="H111" s="25"/>
      <c r="I111" s="25"/>
      <c r="J111" s="25"/>
      <c r="K111" s="25"/>
      <c r="L111" s="25">
        <f>Source!U34</f>
        <v>14.42</v>
      </c>
    </row>
    <row r="112" spans="1:23" ht="15.75">
      <c r="A112" s="8"/>
      <c r="B112" s="8"/>
      <c r="C112" s="8"/>
      <c r="D112" s="8"/>
      <c r="E112" s="8"/>
      <c r="F112" s="8"/>
      <c r="G112" s="8"/>
      <c r="H112" s="29">
        <f>IF(Source!BA34&lt;&gt;0,Source!S34/Source!BA34,Source!S34)+IF(Source!BB34&lt;&gt;0,Source!Q34/Source!BB34,Source!Q34)+H108+H109+H110</f>
        <v>431.6994668641244</v>
      </c>
      <c r="I112" s="30"/>
      <c r="J112" s="30"/>
      <c r="K112" s="29">
        <f>Source!S34+Source!Q34+K108+K109+K110</f>
        <v>3634.53</v>
      </c>
      <c r="L112" s="30">
        <f>Source!U34</f>
        <v>14.42</v>
      </c>
      <c r="M112" s="28">
        <f>H112</f>
        <v>431.6994668641244</v>
      </c>
      <c r="N112">
        <f>IF(Source!BA34&lt;&gt;0,Source!S34/Source!BA34,Source!S34)</f>
        <v>123</v>
      </c>
      <c r="O112">
        <f>IF(Source!BI34=1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P112">
        <f>IF(Source!BI34=2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431.6994668641244</v>
      </c>
      <c r="Q112">
        <f>IF(Source!BI34=3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R112">
        <f>IF(Source!BI34=4,(IF(Source!BA34&lt;&gt;0,Source!S34/Source!BA34,Source!S34)+IF(Source!BB34&lt;&gt;0,Source!Q34/Source!BB34,Source!Q34)+IF(Source!BC34&lt;&gt;0,Source!P34/Source!BC34,Source!P34)+((Source!BZ34/100)*((Source!S34/IF(Source!BA34&lt;&gt;0,Source!BA34,1))+(Source!R34/IF(Source!BS34&lt;&gt;0,Source!BS34,1))))+((Source!CA34/100)*((Source!S34/IF(Source!BA34&lt;&gt;0,Source!BA34,1))+(Source!R34/IF(Source!BS34&lt;&gt;0,Source!BS34,1))))),0)</f>
        <v>0</v>
      </c>
      <c r="S112">
        <f>IF(Source!BI34=1,Source!O34+Source!X34+Source!Y34,0)</f>
        <v>0</v>
      </c>
      <c r="T112">
        <f>IF(Source!BI34=2,Source!O34+Source!X34+Source!Y34,0)</f>
        <v>3634.53</v>
      </c>
      <c r="U112">
        <f>IF(Source!BI34=3,Source!O34+Source!X34+Source!Y34,0)</f>
        <v>0</v>
      </c>
      <c r="V112">
        <f>IF(Source!BI34=4,Source!O34+Source!X34+Source!Y34,0)</f>
        <v>0</v>
      </c>
      <c r="W112">
        <f>IF(Source!BS34&lt;&gt;0,Source!R34/Source!BS34,Source!R34)</f>
        <v>5.4</v>
      </c>
    </row>
    <row r="113" spans="1:12" ht="30">
      <c r="A113" s="20" t="str">
        <f>Source!E35</f>
        <v>12</v>
      </c>
      <c r="B113" s="20" t="str">
        <f>Source!F35</f>
        <v>м11-03-011-2</v>
      </c>
      <c r="C113" s="21" t="str">
        <f>CONCATENATE(Source!G35,"  ",Source!CN35)</f>
        <v>Прибор, категория сложности: II  </v>
      </c>
      <c r="D113" s="22" t="str">
        <f>Source!H35</f>
        <v>КОМПЛЕКТ</v>
      </c>
      <c r="E113" s="10">
        <f>ROUND(Source!I35,6)</f>
        <v>1</v>
      </c>
      <c r="F113" s="10">
        <f>IF(Source!AK35&lt;&gt;0,Source!AK35,Source!AL35+Source!AM35+Source!AO35)</f>
        <v>154</v>
      </c>
      <c r="G113" s="10"/>
      <c r="H113" s="10"/>
      <c r="I113" s="10"/>
      <c r="J113" s="10"/>
      <c r="K113" s="10"/>
      <c r="L113" s="10"/>
    </row>
    <row r="114" spans="1:12" ht="15">
      <c r="A114" s="8"/>
      <c r="B114" s="8"/>
      <c r="C114" s="8" t="s">
        <v>575</v>
      </c>
      <c r="D114" s="8"/>
      <c r="E114" s="8"/>
      <c r="F114" s="8">
        <f>Source!AO35</f>
        <v>88.99</v>
      </c>
      <c r="G114" s="23">
        <f>Source!DG35</f>
      </c>
      <c r="H114" s="24">
        <f>IF(Source!BA35&lt;&gt;0,Source!S35/Source!BA35,Source!S35)</f>
        <v>88.99033816425121</v>
      </c>
      <c r="I114" s="8" t="str">
        <f>IF(Source!BO35&lt;&gt;"",Source!BO35,"")</f>
        <v>м11-03-011-2</v>
      </c>
      <c r="J114" s="8">
        <f>Source!BA35</f>
        <v>10.35</v>
      </c>
      <c r="K114" s="24">
        <f>Source!S35</f>
        <v>921.05</v>
      </c>
      <c r="L114" s="8"/>
    </row>
    <row r="115" spans="1:12" ht="15">
      <c r="A115" s="8"/>
      <c r="B115" s="8"/>
      <c r="C115" s="8" t="s">
        <v>139</v>
      </c>
      <c r="D115" s="8"/>
      <c r="E115" s="8"/>
      <c r="F115" s="8">
        <f>Source!AM35</f>
        <v>46.21</v>
      </c>
      <c r="G115" s="23">
        <f>Source!DE35</f>
      </c>
      <c r="H115" s="24">
        <f>IF(Source!BB35&lt;&gt;0,Source!Q35/Source!BB35,Source!Q35)</f>
        <v>46.21004566210046</v>
      </c>
      <c r="I115" s="8"/>
      <c r="J115" s="8">
        <f>Source!BB35</f>
        <v>4.38</v>
      </c>
      <c r="K115" s="24">
        <f>Source!Q35</f>
        <v>202.4</v>
      </c>
      <c r="L115" s="8"/>
    </row>
    <row r="116" spans="1:12" ht="15">
      <c r="A116" s="8"/>
      <c r="B116" s="8"/>
      <c r="C116" s="8" t="s">
        <v>576</v>
      </c>
      <c r="D116" s="8"/>
      <c r="E116" s="8"/>
      <c r="F116" s="8">
        <f>Source!AN35</f>
        <v>2.97</v>
      </c>
      <c r="G116" s="23">
        <f>Source!DF35</f>
      </c>
      <c r="H116" s="31">
        <f>IF(Source!BS35&lt;&gt;0,Source!R35/Source!BS35,Source!R35)</f>
        <v>2.9700483091787437</v>
      </c>
      <c r="I116" s="8"/>
      <c r="J116" s="8">
        <f>Source!BS35</f>
        <v>10.35</v>
      </c>
      <c r="K116" s="12">
        <f>Source!R35</f>
        <v>30.74</v>
      </c>
      <c r="L116" s="8"/>
    </row>
    <row r="117" spans="1:12" ht="15">
      <c r="A117" s="8"/>
      <c r="B117" s="8"/>
      <c r="C117" s="8" t="s">
        <v>574</v>
      </c>
      <c r="D117" s="8"/>
      <c r="E117" s="8"/>
      <c r="F117" s="8">
        <f>Source!AL35</f>
        <v>18.8</v>
      </c>
      <c r="G117" s="23">
        <f>Source!DD35</f>
      </c>
      <c r="H117" s="24">
        <f>IF(Source!BC35&lt;&gt;0,Source!P35/Source!BC35,Source!P35)</f>
        <v>18.798507462686565</v>
      </c>
      <c r="I117" s="8"/>
      <c r="J117" s="8">
        <f>Source!BC35</f>
        <v>2.68</v>
      </c>
      <c r="K117" s="24">
        <f>Source!P35</f>
        <v>50.38</v>
      </c>
      <c r="L117" s="8"/>
    </row>
    <row r="118" spans="1:12" ht="15">
      <c r="A118" s="8"/>
      <c r="B118" s="8"/>
      <c r="C118" s="8" t="s">
        <v>577</v>
      </c>
      <c r="D118" s="12" t="s">
        <v>578</v>
      </c>
      <c r="E118" s="8"/>
      <c r="F118" s="8">
        <f>Source!BZ35</f>
        <v>80</v>
      </c>
      <c r="G118" s="8"/>
      <c r="H118" s="24">
        <f>(F118/100)*((Source!S35/IF(Source!BA35&lt;&gt;0,Source!BA35,1))+(Source!R35/IF(Source!BS35&lt;&gt;0,Source!BS35,1)))</f>
        <v>73.56830917874397</v>
      </c>
      <c r="I118" s="8"/>
      <c r="J118" s="8">
        <f>Source!AT35</f>
        <v>80</v>
      </c>
      <c r="K118" s="24">
        <f>Source!X35</f>
        <v>761.43</v>
      </c>
      <c r="L118" s="8"/>
    </row>
    <row r="119" spans="1:12" ht="15">
      <c r="A119" s="8"/>
      <c r="B119" s="8"/>
      <c r="C119" s="8" t="s">
        <v>155</v>
      </c>
      <c r="D119" s="12" t="s">
        <v>578</v>
      </c>
      <c r="E119" s="8"/>
      <c r="F119" s="8">
        <f>Source!CA35</f>
        <v>60</v>
      </c>
      <c r="G119" s="8"/>
      <c r="H119" s="24">
        <f>(F119/100)*((Source!S35/IF(Source!BA35&lt;&gt;0,Source!BA35,1))+(Source!R35/IF(Source!BS35&lt;&gt;0,Source!BS35,1)))</f>
        <v>55.17623188405798</v>
      </c>
      <c r="I119" s="8"/>
      <c r="J119" s="8">
        <f>Source!AU35</f>
        <v>60</v>
      </c>
      <c r="K119" s="24">
        <f>Source!Y35</f>
        <v>571.07</v>
      </c>
      <c r="L119" s="8"/>
    </row>
    <row r="120" spans="1:12" ht="15">
      <c r="A120" s="25"/>
      <c r="B120" s="25"/>
      <c r="C120" s="25" t="s">
        <v>579</v>
      </c>
      <c r="D120" s="32" t="s">
        <v>580</v>
      </c>
      <c r="E120" s="25">
        <f>Source!AQ35</f>
        <v>8.98</v>
      </c>
      <c r="F120" s="25"/>
      <c r="G120" s="26">
        <f>Source!DI35</f>
      </c>
      <c r="H120" s="25"/>
      <c r="I120" s="25"/>
      <c r="J120" s="25"/>
      <c r="K120" s="25"/>
      <c r="L120" s="25">
        <f>Source!U35</f>
        <v>8.98</v>
      </c>
    </row>
    <row r="121" spans="1:23" ht="15.75">
      <c r="A121" s="8"/>
      <c r="B121" s="8"/>
      <c r="C121" s="8"/>
      <c r="D121" s="8"/>
      <c r="E121" s="8"/>
      <c r="F121" s="8"/>
      <c r="G121" s="8"/>
      <c r="H121" s="29">
        <f>IF(Source!BA35&lt;&gt;0,Source!S35/Source!BA35,Source!S35)+IF(Source!BB35&lt;&gt;0,Source!Q35/Source!BB35,Source!Q35)+H117+H118+H119</f>
        <v>282.74343235184017</v>
      </c>
      <c r="I121" s="30"/>
      <c r="J121" s="30"/>
      <c r="K121" s="29">
        <f>Source!S35+Source!Q35+K117+K118+K119</f>
        <v>2506.3300000000004</v>
      </c>
      <c r="L121" s="30">
        <f>Source!U35</f>
        <v>8.98</v>
      </c>
      <c r="M121" s="28">
        <f>H121</f>
        <v>282.74343235184017</v>
      </c>
      <c r="N121">
        <f>IF(Source!BA35&lt;&gt;0,Source!S35/Source!BA35,Source!S35)</f>
        <v>88.99033816425121</v>
      </c>
      <c r="O121">
        <f>IF(Source!BI35=1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P121">
        <f>IF(Source!BI35=2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282.74343235184017</v>
      </c>
      <c r="Q121">
        <f>IF(Source!BI35=3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R121">
        <f>IF(Source!BI35=4,(IF(Source!BA35&lt;&gt;0,Source!S35/Source!BA35,Source!S35)+IF(Source!BB35&lt;&gt;0,Source!Q35/Source!BB35,Source!Q35)+IF(Source!BC35&lt;&gt;0,Source!P35/Source!BC35,Source!P35)+((Source!BZ35/100)*((Source!S35/IF(Source!BA35&lt;&gt;0,Source!BA35,1))+(Source!R35/IF(Source!BS35&lt;&gt;0,Source!BS35,1))))+((Source!CA35/100)*((Source!S35/IF(Source!BA35&lt;&gt;0,Source!BA35,1))+(Source!R35/IF(Source!BS35&lt;&gt;0,Source!BS35,1))))),0)</f>
        <v>0</v>
      </c>
      <c r="S121">
        <f>IF(Source!BI35=1,Source!O35+Source!X35+Source!Y35,0)</f>
        <v>0</v>
      </c>
      <c r="T121">
        <f>IF(Source!BI35=2,Source!O35+Source!X35+Source!Y35,0)</f>
        <v>2506.33</v>
      </c>
      <c r="U121">
        <f>IF(Source!BI35=3,Source!O35+Source!X35+Source!Y35,0)</f>
        <v>0</v>
      </c>
      <c r="V121">
        <f>IF(Source!BI35=4,Source!O35+Source!X35+Source!Y35,0)</f>
        <v>0</v>
      </c>
      <c r="W121">
        <f>IF(Source!BS35&lt;&gt;0,Source!R35/Source!BS35,Source!R35)</f>
        <v>2.9700483091787437</v>
      </c>
    </row>
    <row r="122" spans="1:12" ht="45">
      <c r="A122" s="20" t="str">
        <f>Source!E36</f>
        <v>13</v>
      </c>
      <c r="B122" s="20" t="str">
        <f>Source!F36</f>
        <v>м11-02-032-2</v>
      </c>
      <c r="C122" s="21" t="str">
        <f>CONCATENATE(Source!G36,"  ",Source!CN36)</f>
        <v>Преобразователь, устанавливаемый на резервуаре, работающем при атмосферном давлении, масса, кг, до: 20  </v>
      </c>
      <c r="D122" s="22" t="str">
        <f>Source!H36</f>
        <v>шт.</v>
      </c>
      <c r="E122" s="10">
        <f>ROUND(Source!I36,6)</f>
        <v>4</v>
      </c>
      <c r="F122" s="10">
        <f>IF(Source!AK36&lt;&gt;0,Source!AK36,Source!AL36+Source!AM36+Source!AO36)</f>
        <v>123.76</v>
      </c>
      <c r="G122" s="10"/>
      <c r="H122" s="10"/>
      <c r="I122" s="10"/>
      <c r="J122" s="10"/>
      <c r="K122" s="10"/>
      <c r="L122" s="10"/>
    </row>
    <row r="123" spans="1:12" ht="15">
      <c r="A123" s="8"/>
      <c r="B123" s="8"/>
      <c r="C123" s="8" t="s">
        <v>575</v>
      </c>
      <c r="D123" s="8"/>
      <c r="E123" s="8"/>
      <c r="F123" s="8">
        <f>Source!AO36</f>
        <v>33.4</v>
      </c>
      <c r="G123" s="23">
        <f>Source!DG36</f>
      </c>
      <c r="H123" s="24">
        <f>IF(Source!BA36&lt;&gt;0,Source!S36/Source!BA36,Source!S36)</f>
        <v>133.6</v>
      </c>
      <c r="I123" s="8" t="str">
        <f>IF(Source!BO36&lt;&gt;"",Source!BO36,"")</f>
        <v>м11-02-032-2</v>
      </c>
      <c r="J123" s="8">
        <f>Source!BA36</f>
        <v>10.35</v>
      </c>
      <c r="K123" s="24">
        <f>Source!S36</f>
        <v>1382.76</v>
      </c>
      <c r="L123" s="8"/>
    </row>
    <row r="124" spans="1:12" ht="15">
      <c r="A124" s="8"/>
      <c r="B124" s="8"/>
      <c r="C124" s="8" t="s">
        <v>139</v>
      </c>
      <c r="D124" s="8"/>
      <c r="E124" s="8"/>
      <c r="F124" s="8">
        <f>Source!AM36</f>
        <v>70.04</v>
      </c>
      <c r="G124" s="23">
        <f>Source!DE36</f>
      </c>
      <c r="H124" s="24">
        <f>IF(Source!BB36&lt;&gt;0,Source!Q36/Source!BB36,Source!Q36)</f>
        <v>280.1598173515982</v>
      </c>
      <c r="I124" s="8"/>
      <c r="J124" s="8">
        <f>Source!BB36</f>
        <v>4.38</v>
      </c>
      <c r="K124" s="24">
        <f>Source!Q36</f>
        <v>1227.1</v>
      </c>
      <c r="L124" s="8"/>
    </row>
    <row r="125" spans="1:12" ht="15">
      <c r="A125" s="8"/>
      <c r="B125" s="8"/>
      <c r="C125" s="8" t="s">
        <v>576</v>
      </c>
      <c r="D125" s="8"/>
      <c r="E125" s="8"/>
      <c r="F125" s="8">
        <f>Source!AN36</f>
        <v>4.46</v>
      </c>
      <c r="G125" s="23">
        <f>Source!DF36</f>
      </c>
      <c r="H125" s="31">
        <f>IF(Source!BS36&lt;&gt;0,Source!R36/Source!BS36,Source!R36)</f>
        <v>17.839613526570048</v>
      </c>
      <c r="I125" s="8"/>
      <c r="J125" s="8">
        <f>Source!BS36</f>
        <v>10.35</v>
      </c>
      <c r="K125" s="12">
        <f>Source!R36</f>
        <v>184.64</v>
      </c>
      <c r="L125" s="8"/>
    </row>
    <row r="126" spans="1:12" ht="15">
      <c r="A126" s="8"/>
      <c r="B126" s="8"/>
      <c r="C126" s="8" t="s">
        <v>574</v>
      </c>
      <c r="D126" s="8"/>
      <c r="E126" s="8"/>
      <c r="F126" s="8">
        <f>Source!AL36</f>
        <v>20.32</v>
      </c>
      <c r="G126" s="23">
        <f>Source!DD36</f>
      </c>
      <c r="H126" s="24">
        <f>IF(Source!BC36&lt;&gt;0,Source!P36/Source!BC36,Source!P36)</f>
        <v>81.28011204481794</v>
      </c>
      <c r="I126" s="8"/>
      <c r="J126" s="8">
        <f>Source!BC36</f>
        <v>3.57</v>
      </c>
      <c r="K126" s="24">
        <f>Source!P36</f>
        <v>290.17</v>
      </c>
      <c r="L126" s="8"/>
    </row>
    <row r="127" spans="1:12" ht="15">
      <c r="A127" s="8"/>
      <c r="B127" s="8"/>
      <c r="C127" s="8" t="s">
        <v>577</v>
      </c>
      <c r="D127" s="12" t="s">
        <v>578</v>
      </c>
      <c r="E127" s="8"/>
      <c r="F127" s="8">
        <f>Source!BZ36</f>
        <v>80</v>
      </c>
      <c r="G127" s="8"/>
      <c r="H127" s="24">
        <f>(F127/100)*((Source!S36/IF(Source!BA36&lt;&gt;0,Source!BA36,1))+(Source!R36/IF(Source!BS36&lt;&gt;0,Source!BS36,1)))</f>
        <v>121.15169082125604</v>
      </c>
      <c r="I127" s="8"/>
      <c r="J127" s="8">
        <f>Source!AT36</f>
        <v>80</v>
      </c>
      <c r="K127" s="24">
        <f>Source!X36</f>
        <v>1253.92</v>
      </c>
      <c r="L127" s="8"/>
    </row>
    <row r="128" spans="1:12" ht="15">
      <c r="A128" s="8"/>
      <c r="B128" s="8"/>
      <c r="C128" s="8" t="s">
        <v>155</v>
      </c>
      <c r="D128" s="12" t="s">
        <v>578</v>
      </c>
      <c r="E128" s="8"/>
      <c r="F128" s="8">
        <f>Source!CA36</f>
        <v>60</v>
      </c>
      <c r="G128" s="8"/>
      <c r="H128" s="24">
        <f>(F128/100)*((Source!S36/IF(Source!BA36&lt;&gt;0,Source!BA36,1))+(Source!R36/IF(Source!BS36&lt;&gt;0,Source!BS36,1)))</f>
        <v>90.86376811594202</v>
      </c>
      <c r="I128" s="8"/>
      <c r="J128" s="8">
        <f>Source!AU36</f>
        <v>60</v>
      </c>
      <c r="K128" s="24">
        <f>Source!Y36</f>
        <v>940.44</v>
      </c>
      <c r="L128" s="8"/>
    </row>
    <row r="129" spans="1:12" ht="15">
      <c r="A129" s="25"/>
      <c r="B129" s="25"/>
      <c r="C129" s="25" t="s">
        <v>579</v>
      </c>
      <c r="D129" s="32" t="s">
        <v>580</v>
      </c>
      <c r="E129" s="25">
        <f>Source!AQ36</f>
        <v>3.37</v>
      </c>
      <c r="F129" s="25"/>
      <c r="G129" s="26">
        <f>Source!DI36</f>
      </c>
      <c r="H129" s="25"/>
      <c r="I129" s="25"/>
      <c r="J129" s="25"/>
      <c r="K129" s="25"/>
      <c r="L129" s="25">
        <f>Source!U36</f>
        <v>13.48</v>
      </c>
    </row>
    <row r="130" spans="1:23" ht="15.75">
      <c r="A130" s="8"/>
      <c r="B130" s="8"/>
      <c r="C130" s="8"/>
      <c r="D130" s="8"/>
      <c r="E130" s="8"/>
      <c r="F130" s="8"/>
      <c r="G130" s="8"/>
      <c r="H130" s="29">
        <f>IF(Source!BA36&lt;&gt;0,Source!S36/Source!BA36,Source!S36)+IF(Source!BB36&lt;&gt;0,Source!Q36/Source!BB36,Source!Q36)+H126+H127+H128</f>
        <v>707.0553883336141</v>
      </c>
      <c r="I130" s="30"/>
      <c r="J130" s="30"/>
      <c r="K130" s="29">
        <f>Source!S36+Source!Q36+K126+K127+K128</f>
        <v>5094.389999999999</v>
      </c>
      <c r="L130" s="30">
        <f>Source!U36</f>
        <v>13.48</v>
      </c>
      <c r="M130" s="28">
        <f>H130</f>
        <v>707.0553883336141</v>
      </c>
      <c r="N130">
        <f>IF(Source!BA36&lt;&gt;0,Source!S36/Source!BA36,Source!S36)</f>
        <v>133.6</v>
      </c>
      <c r="O130">
        <f>IF(Source!BI36=1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P130">
        <f>IF(Source!BI36=2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707.0553883336141</v>
      </c>
      <c r="Q130">
        <f>IF(Source!BI36=3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R130">
        <f>IF(Source!BI36=4,(IF(Source!BA36&lt;&gt;0,Source!S36/Source!BA36,Source!S36)+IF(Source!BB36&lt;&gt;0,Source!Q36/Source!BB36,Source!Q36)+IF(Source!BC36&lt;&gt;0,Source!P36/Source!BC36,Source!P36)+((Source!BZ36/100)*((Source!S36/IF(Source!BA36&lt;&gt;0,Source!BA36,1))+(Source!R36/IF(Source!BS36&lt;&gt;0,Source!BS36,1))))+((Source!CA36/100)*((Source!S36/IF(Source!BA36&lt;&gt;0,Source!BA36,1))+(Source!R36/IF(Source!BS36&lt;&gt;0,Source!BS36,1))))),0)</f>
        <v>0</v>
      </c>
      <c r="S130">
        <f>IF(Source!BI36=1,Source!O36+Source!X36+Source!Y36,0)</f>
        <v>0</v>
      </c>
      <c r="T130">
        <f>IF(Source!BI36=2,Source!O36+Source!X36+Source!Y36,0)</f>
        <v>5094.390000000001</v>
      </c>
      <c r="U130">
        <f>IF(Source!BI36=3,Source!O36+Source!X36+Source!Y36,0)</f>
        <v>0</v>
      </c>
      <c r="V130">
        <f>IF(Source!BI36=4,Source!O36+Source!X36+Source!Y36,0)</f>
        <v>0</v>
      </c>
      <c r="W130">
        <f>IF(Source!BS36&lt;&gt;0,Source!R36/Source!BS36,Source!R36)</f>
        <v>17.839613526570048</v>
      </c>
    </row>
    <row r="131" spans="1:12" ht="30">
      <c r="A131" s="20" t="str">
        <f>Source!E37</f>
        <v>14</v>
      </c>
      <c r="B131" s="20" t="str">
        <f>Source!F37</f>
        <v>м11-04-002-1</v>
      </c>
      <c r="C131" s="21" t="str">
        <f>CONCATENATE(Source!G37,"  ",Source!CN37)</f>
        <v>Аппарат настольный, масса, т, до: 0,015  </v>
      </c>
      <c r="D131" s="22" t="str">
        <f>Source!H37</f>
        <v>шт.</v>
      </c>
      <c r="E131" s="10">
        <f>ROUND(Source!I37,6)</f>
        <v>1</v>
      </c>
      <c r="F131" s="10">
        <f>IF(Source!AK37&lt;&gt;0,Source!AK37,Source!AL37+Source!AM37+Source!AO37)</f>
        <v>20.85</v>
      </c>
      <c r="G131" s="10"/>
      <c r="H131" s="10"/>
      <c r="I131" s="10"/>
      <c r="J131" s="10"/>
      <c r="K131" s="10"/>
      <c r="L131" s="10"/>
    </row>
    <row r="132" spans="1:12" ht="15">
      <c r="A132" s="8"/>
      <c r="B132" s="8"/>
      <c r="C132" s="8" t="s">
        <v>575</v>
      </c>
      <c r="D132" s="8"/>
      <c r="E132" s="8"/>
      <c r="F132" s="8">
        <f>Source!AO37</f>
        <v>8.79</v>
      </c>
      <c r="G132" s="23">
        <f>Source!DG37</f>
      </c>
      <c r="H132" s="24">
        <f>IF(Source!BA37&lt;&gt;0,Source!S37/Source!BA37,Source!S37)</f>
        <v>8.790338164251208</v>
      </c>
      <c r="I132" s="8" t="str">
        <f>IF(Source!BO37&lt;&gt;"",Source!BO37,"")</f>
        <v>м11-04-002-1</v>
      </c>
      <c r="J132" s="8">
        <f>Source!BA37</f>
        <v>10.35</v>
      </c>
      <c r="K132" s="24">
        <f>Source!S37</f>
        <v>90.98</v>
      </c>
      <c r="L132" s="8"/>
    </row>
    <row r="133" spans="1:12" ht="15">
      <c r="A133" s="8"/>
      <c r="B133" s="8"/>
      <c r="C133" s="8" t="s">
        <v>139</v>
      </c>
      <c r="D133" s="8"/>
      <c r="E133" s="8"/>
      <c r="F133" s="8">
        <f>Source!AM37</f>
        <v>12.06</v>
      </c>
      <c r="G133" s="23">
        <f>Source!DE37</f>
      </c>
      <c r="H133" s="24">
        <f>IF(Source!BB37&lt;&gt;0,Source!Q37/Source!BB37,Source!Q37)</f>
        <v>12.05952380952381</v>
      </c>
      <c r="I133" s="8"/>
      <c r="J133" s="8">
        <f>Source!BB37</f>
        <v>5.04</v>
      </c>
      <c r="K133" s="24">
        <f>Source!Q37</f>
        <v>60.78</v>
      </c>
      <c r="L133" s="8"/>
    </row>
    <row r="134" spans="1:12" ht="15">
      <c r="A134" s="8"/>
      <c r="B134" s="8"/>
      <c r="C134" s="8" t="s">
        <v>577</v>
      </c>
      <c r="D134" s="12" t="s">
        <v>578</v>
      </c>
      <c r="E134" s="8"/>
      <c r="F134" s="8">
        <f>Source!BZ37</f>
        <v>92</v>
      </c>
      <c r="G134" s="8"/>
      <c r="H134" s="24">
        <f>(F134/100)*((Source!S37/IF(Source!BA37&lt;&gt;0,Source!BA37,1))+(Source!R37/IF(Source!BS37&lt;&gt;0,Source!BS37,1)))</f>
        <v>8.087111111111112</v>
      </c>
      <c r="I134" s="8"/>
      <c r="J134" s="8">
        <f>Source!AT37</f>
        <v>92</v>
      </c>
      <c r="K134" s="24">
        <f>Source!X37</f>
        <v>83.7</v>
      </c>
      <c r="L134" s="8"/>
    </row>
    <row r="135" spans="1:12" ht="15">
      <c r="A135" s="8"/>
      <c r="B135" s="8"/>
      <c r="C135" s="8" t="s">
        <v>155</v>
      </c>
      <c r="D135" s="12" t="s">
        <v>578</v>
      </c>
      <c r="E135" s="8"/>
      <c r="F135" s="8">
        <f>Source!CA37</f>
        <v>65</v>
      </c>
      <c r="G135" s="8"/>
      <c r="H135" s="24">
        <f>(F135/100)*((Source!S37/IF(Source!BA37&lt;&gt;0,Source!BA37,1))+(Source!R37/IF(Source!BS37&lt;&gt;0,Source!BS37,1)))</f>
        <v>5.713719806763286</v>
      </c>
      <c r="I135" s="8"/>
      <c r="J135" s="8">
        <f>Source!AU37</f>
        <v>65</v>
      </c>
      <c r="K135" s="24">
        <f>Source!Y37</f>
        <v>59.14</v>
      </c>
      <c r="L135" s="8"/>
    </row>
    <row r="136" spans="1:12" ht="15">
      <c r="A136" s="25"/>
      <c r="B136" s="25"/>
      <c r="C136" s="25" t="s">
        <v>579</v>
      </c>
      <c r="D136" s="32" t="s">
        <v>580</v>
      </c>
      <c r="E136" s="25">
        <f>Source!AQ37</f>
        <v>1.03</v>
      </c>
      <c r="F136" s="25"/>
      <c r="G136" s="26">
        <f>Source!DI37</f>
      </c>
      <c r="H136" s="25"/>
      <c r="I136" s="25"/>
      <c r="J136" s="25"/>
      <c r="K136" s="25"/>
      <c r="L136" s="25">
        <f>Source!U37</f>
        <v>1.03</v>
      </c>
    </row>
    <row r="137" spans="1:23" ht="15.75">
      <c r="A137" s="8"/>
      <c r="B137" s="8"/>
      <c r="C137" s="8"/>
      <c r="D137" s="8"/>
      <c r="E137" s="8"/>
      <c r="F137" s="8"/>
      <c r="G137" s="8"/>
      <c r="H137" s="29">
        <f>IF(Source!BA37&lt;&gt;0,Source!S37/Source!BA37,Source!S37)+IF(Source!BB37&lt;&gt;0,Source!Q37/Source!BB37,Source!Q37)+H134+H135</f>
        <v>34.65069289164942</v>
      </c>
      <c r="I137" s="30"/>
      <c r="J137" s="30"/>
      <c r="K137" s="29">
        <f>Source!S37+Source!Q37+K134+K135</f>
        <v>294.59999999999997</v>
      </c>
      <c r="L137" s="30">
        <f>Source!U37</f>
        <v>1.03</v>
      </c>
      <c r="M137" s="28">
        <f>H137</f>
        <v>34.65069289164942</v>
      </c>
      <c r="N137">
        <f>IF(Source!BA37&lt;&gt;0,Source!S37/Source!BA37,Source!S37)</f>
        <v>8.790338164251208</v>
      </c>
      <c r="O137">
        <f>IF(Source!BI37=1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P137">
        <f>IF(Source!BI37=2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34.65069289164942</v>
      </c>
      <c r="Q137">
        <f>IF(Source!BI37=3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R137">
        <f>IF(Source!BI37=4,(IF(Source!BA37&lt;&gt;0,Source!S37/Source!BA37,Source!S37)+IF(Source!BB37&lt;&gt;0,Source!Q37/Source!BB37,Source!Q37)+IF(Source!BC37&lt;&gt;0,Source!P37/Source!BC37,Source!P37)+((Source!BZ37/100)*((Source!S37/IF(Source!BA37&lt;&gt;0,Source!BA37,1))+(Source!R37/IF(Source!BS37&lt;&gt;0,Source!BS37,1))))+((Source!CA37/100)*((Source!S37/IF(Source!BA37&lt;&gt;0,Source!BA37,1))+(Source!R37/IF(Source!BS37&lt;&gt;0,Source!BS37,1))))),0)</f>
        <v>0</v>
      </c>
      <c r="S137">
        <f>IF(Source!BI37=1,Source!O37+Source!X37+Source!Y37,0)</f>
        <v>0</v>
      </c>
      <c r="T137">
        <f>IF(Source!BI37=2,Source!O37+Source!X37+Source!Y37,0)</f>
        <v>294.59999999999997</v>
      </c>
      <c r="U137">
        <f>IF(Source!BI37=3,Source!O37+Source!X37+Source!Y37,0)</f>
        <v>0</v>
      </c>
      <c r="V137">
        <f>IF(Source!BI37=4,Source!O37+Source!X37+Source!Y37,0)</f>
        <v>0</v>
      </c>
      <c r="W137">
        <f>IF(Source!BS37&lt;&gt;0,Source!R37/Source!BS37,Source!R37)</f>
        <v>0</v>
      </c>
    </row>
    <row r="138" spans="1:12" ht="60">
      <c r="A138" s="20" t="str">
        <f>Source!E38</f>
        <v>15</v>
      </c>
      <c r="B138" s="20" t="str">
        <f>Source!F38</f>
        <v>м08-02-407-1</v>
      </c>
      <c r="C138" s="21" t="str">
        <f>CONCATENATE(Source!G38,"  ",Source!CN38)</f>
        <v>Трубы стальные по установленным конструкциям:  Труба по установленным конструкциям, по стенам с креплением скобами, диаметр, мм, до 25  </v>
      </c>
      <c r="D138" s="22" t="str">
        <f>Source!H38</f>
        <v>100 м</v>
      </c>
      <c r="E138" s="10">
        <f>ROUND(Source!I38,6)</f>
        <v>2.5</v>
      </c>
      <c r="F138" s="10">
        <f>IF(Source!AK38&lt;&gt;0,Source!AK38,Source!AL38+Source!AM38+Source!AO38)</f>
        <v>2795.56</v>
      </c>
      <c r="G138" s="10"/>
      <c r="H138" s="10"/>
      <c r="I138" s="10"/>
      <c r="J138" s="10"/>
      <c r="K138" s="10"/>
      <c r="L138" s="10"/>
    </row>
    <row r="139" spans="1:12" ht="15">
      <c r="A139" s="8"/>
      <c r="B139" s="8"/>
      <c r="C139" s="8" t="s">
        <v>575</v>
      </c>
      <c r="D139" s="8"/>
      <c r="E139" s="8"/>
      <c r="F139" s="8">
        <f>Source!AO38</f>
        <v>289.83</v>
      </c>
      <c r="G139" s="23">
        <f>Source!DG38</f>
      </c>
      <c r="H139" s="24">
        <f>IF(Source!BA38&lt;&gt;0,Source!S38/Source!BA38,Source!S38)</f>
        <v>724.5748792270532</v>
      </c>
      <c r="I139" s="8" t="str">
        <f>IF(Source!BO38&lt;&gt;"",Source!BO38,"")</f>
        <v>м08-02-407-1</v>
      </c>
      <c r="J139" s="8">
        <f>Source!BA38</f>
        <v>10.35</v>
      </c>
      <c r="K139" s="24">
        <f>Source!S38</f>
        <v>7499.35</v>
      </c>
      <c r="L139" s="8"/>
    </row>
    <row r="140" spans="1:12" ht="15">
      <c r="A140" s="8"/>
      <c r="B140" s="8"/>
      <c r="C140" s="8" t="s">
        <v>139</v>
      </c>
      <c r="D140" s="8"/>
      <c r="E140" s="8"/>
      <c r="F140" s="8">
        <f>Source!AM38</f>
        <v>837.19</v>
      </c>
      <c r="G140" s="23">
        <f>Source!DE38</f>
      </c>
      <c r="H140" s="24">
        <f>IF(Source!BB38&lt;&gt;0,Source!Q38/Source!BB38,Source!Q38)</f>
        <v>2092.974117647059</v>
      </c>
      <c r="I140" s="8"/>
      <c r="J140" s="8">
        <f>Source!BB38</f>
        <v>4.25</v>
      </c>
      <c r="K140" s="24">
        <f>Source!Q38</f>
        <v>8895.14</v>
      </c>
      <c r="L140" s="8"/>
    </row>
    <row r="141" spans="1:12" ht="15">
      <c r="A141" s="8"/>
      <c r="B141" s="8"/>
      <c r="C141" s="8" t="s">
        <v>576</v>
      </c>
      <c r="D141" s="8"/>
      <c r="E141" s="8"/>
      <c r="F141" s="8">
        <f>Source!AN38</f>
        <v>238.35</v>
      </c>
      <c r="G141" s="23">
        <f>Source!DF38</f>
      </c>
      <c r="H141" s="31">
        <f>IF(Source!BS38&lt;&gt;0,Source!R38/Source!BS38,Source!R38)</f>
        <v>595.8753623188406</v>
      </c>
      <c r="I141" s="8"/>
      <c r="J141" s="8">
        <f>Source!BS38</f>
        <v>10.35</v>
      </c>
      <c r="K141" s="12">
        <f>Source!R38</f>
        <v>6167.31</v>
      </c>
      <c r="L141" s="8"/>
    </row>
    <row r="142" spans="1:12" ht="15">
      <c r="A142" s="8"/>
      <c r="B142" s="8"/>
      <c r="C142" s="8" t="s">
        <v>574</v>
      </c>
      <c r="D142" s="8"/>
      <c r="E142" s="8"/>
      <c r="F142" s="8">
        <f>Source!AL38</f>
        <v>1668.54</v>
      </c>
      <c r="G142" s="23">
        <f>Source!DD38</f>
      </c>
      <c r="H142" s="24">
        <f>IF(Source!BC38&lt;&gt;0,Source!P38/Source!BC38,Source!P38)</f>
        <v>4171.351145038168</v>
      </c>
      <c r="I142" s="8"/>
      <c r="J142" s="8">
        <f>Source!BC38</f>
        <v>2.62</v>
      </c>
      <c r="K142" s="24">
        <f>Source!P38</f>
        <v>10928.94</v>
      </c>
      <c r="L142" s="8"/>
    </row>
    <row r="143" spans="1:12" ht="15">
      <c r="A143" s="8"/>
      <c r="B143" s="8"/>
      <c r="C143" s="8" t="s">
        <v>577</v>
      </c>
      <c r="D143" s="12" t="s">
        <v>578</v>
      </c>
      <c r="E143" s="8"/>
      <c r="F143" s="8">
        <f>Source!BZ38</f>
        <v>95</v>
      </c>
      <c r="G143" s="8"/>
      <c r="H143" s="24">
        <f>(F143/100)*((Source!S38/IF(Source!BA38&lt;&gt;0,Source!BA38,1))+(Source!R38/IF(Source!BS38&lt;&gt;0,Source!BS38,1)))</f>
        <v>1254.427729468599</v>
      </c>
      <c r="I143" s="8"/>
      <c r="J143" s="8">
        <f>Source!AT38</f>
        <v>95</v>
      </c>
      <c r="K143" s="24">
        <f>Source!X38</f>
        <v>12983.33</v>
      </c>
      <c r="L143" s="8"/>
    </row>
    <row r="144" spans="1:12" ht="15">
      <c r="A144" s="8"/>
      <c r="B144" s="8"/>
      <c r="C144" s="8" t="s">
        <v>155</v>
      </c>
      <c r="D144" s="12" t="s">
        <v>578</v>
      </c>
      <c r="E144" s="8"/>
      <c r="F144" s="8">
        <f>Source!CA38</f>
        <v>65</v>
      </c>
      <c r="G144" s="8"/>
      <c r="H144" s="24">
        <f>(F144/100)*((Source!S38/IF(Source!BA38&lt;&gt;0,Source!BA38,1))+(Source!R38/IF(Source!BS38&lt;&gt;0,Source!BS38,1)))</f>
        <v>858.292657004831</v>
      </c>
      <c r="I144" s="8"/>
      <c r="J144" s="8">
        <f>Source!AU38</f>
        <v>65</v>
      </c>
      <c r="K144" s="24">
        <f>Source!Y38</f>
        <v>8883.33</v>
      </c>
      <c r="L144" s="8"/>
    </row>
    <row r="145" spans="1:12" ht="15">
      <c r="A145" s="8"/>
      <c r="B145" s="8"/>
      <c r="C145" s="8" t="s">
        <v>579</v>
      </c>
      <c r="D145" s="12" t="s">
        <v>580</v>
      </c>
      <c r="E145" s="8">
        <f>Source!AQ38</f>
        <v>30.8</v>
      </c>
      <c r="F145" s="8"/>
      <c r="G145" s="23">
        <f>Source!DI38</f>
      </c>
      <c r="H145" s="8"/>
      <c r="I145" s="8"/>
      <c r="J145" s="8"/>
      <c r="K145" s="8"/>
      <c r="L145" s="8">
        <f>Source!U38</f>
        <v>77</v>
      </c>
    </row>
    <row r="146" spans="1:23" ht="60">
      <c r="A146" s="34"/>
      <c r="B146" s="34" t="str">
        <f>Source!F39</f>
        <v>103-0003</v>
      </c>
      <c r="C146" s="35" t="str">
        <f>CONCATENATE(Source!G39,"  ",Source!CN39)</f>
        <v>Трубы стальные сварные водогазопроводные с резьбой черные легкие (неоцинкованные) диаметр условного прохода 25 мм, толщина стенки 2.8 мм  </v>
      </c>
      <c r="D146" s="36" t="str">
        <f>Source!H39</f>
        <v>м</v>
      </c>
      <c r="E146" s="37">
        <f>ROUND(Source!I39,6)</f>
        <v>250</v>
      </c>
      <c r="F146" s="37">
        <f>IF(Source!AL39=0,Source!AK39,Source!AL39)</f>
        <v>15.33</v>
      </c>
      <c r="G146" s="38">
        <f>Source!DD39</f>
      </c>
      <c r="H146" s="39">
        <f>IF(Source!BC39&lt;&gt;0,Source!O39/Source!BC39,Source!O39)</f>
        <v>3832.4999999999995</v>
      </c>
      <c r="I146" s="37"/>
      <c r="J146" s="37">
        <f>Source!BC39</f>
        <v>2.62</v>
      </c>
      <c r="K146" s="39">
        <f>Source!O39</f>
        <v>10041.15</v>
      </c>
      <c r="L146" s="37"/>
      <c r="N146">
        <f>IF(Source!BA39&lt;&gt;0,Source!S39/Source!BA39,Source!S39)</f>
        <v>0</v>
      </c>
      <c r="O146">
        <f>IF(Source!BI39=1,(IF(Source!BC39&lt;&gt;0,Source!O39/Source!BC39,Source!O39)),0)</f>
        <v>0</v>
      </c>
      <c r="P146">
        <f>IF(Source!BI39=2,(IF(Source!BC39&lt;&gt;0,Source!O39/Source!BC39,Source!O39)),0)</f>
        <v>3832.4999999999995</v>
      </c>
      <c r="Q146">
        <f>IF(Source!BI39=3,(IF(Source!BC39&lt;&gt;0,Source!O39/Source!BC39,Source!O39)),0)</f>
        <v>0</v>
      </c>
      <c r="R146">
        <f>IF(Source!BI39=4,(IF(Source!BC39&lt;&gt;0,Source!O39/Source!BC39,Source!O39)),0)</f>
        <v>0</v>
      </c>
      <c r="S146">
        <f>IF(Source!BI39=1,Source!O39+Source!X39+Source!Y39,0)</f>
        <v>0</v>
      </c>
      <c r="T146">
        <f>IF(Source!BI39=2,Source!O39+Source!X39+Source!Y39,0)</f>
        <v>10041.15</v>
      </c>
      <c r="U146">
        <f>IF(Source!BI39=3,Source!O39+Source!X39+Source!Y39,0)</f>
        <v>0</v>
      </c>
      <c r="V146">
        <f>IF(Source!BI39=4,Source!O39+Source!X39+Source!Y39,0)</f>
        <v>0</v>
      </c>
      <c r="W146">
        <f>IF(Source!BS39&lt;&gt;0,Source!R39/Source!BS39,Source!R39)</f>
        <v>0</v>
      </c>
    </row>
    <row r="147" spans="1:23" ht="15.75">
      <c r="A147" s="8"/>
      <c r="B147" s="8"/>
      <c r="C147" s="8"/>
      <c r="D147" s="8"/>
      <c r="E147" s="8"/>
      <c r="F147" s="8"/>
      <c r="G147" s="8"/>
      <c r="H147" s="29">
        <f>IF(Source!BA38&lt;&gt;0,Source!S38/Source!BA38,Source!S38)+IF(Source!BB38&lt;&gt;0,Source!Q38/Source!BB38,Source!Q38)+H142+H143+H144+H146</f>
        <v>12934.12052838571</v>
      </c>
      <c r="I147" s="30"/>
      <c r="J147" s="30"/>
      <c r="K147" s="29">
        <f>Source!S38+Source!Q38+K142+K143+K144+K146</f>
        <v>59231.240000000005</v>
      </c>
      <c r="L147" s="30">
        <f>Source!U38</f>
        <v>77</v>
      </c>
      <c r="M147" s="28">
        <f>H147</f>
        <v>12934.12052838571</v>
      </c>
      <c r="N147">
        <f>IF(Source!BA38&lt;&gt;0,Source!S38/Source!BA38,Source!S38)</f>
        <v>724.5748792270532</v>
      </c>
      <c r="O147">
        <f>IF(Source!BI38=1,(IF(Source!BA38&lt;&gt;0,Source!S38/Source!BA38,Source!S38)+IF(Source!BB38&lt;&gt;0,Source!Q38/Source!BB38,Source!Q38)+IF(Source!BC38&lt;&gt;0,Source!P38/Source!BC38,Source!P38)+((Source!BZ38/100)*((Source!S38/IF(Source!BA38&lt;&gt;0,Source!BA38,1))+(Source!R38/IF(Source!BS38&lt;&gt;0,Source!BS38,1))))+((Source!CA38/100)*((Source!S38/IF(Source!BA38&lt;&gt;0,Source!BA38,1))+(Source!R38/IF(Source!BS38&lt;&gt;0,Source!BS38,1))))),0)</f>
        <v>0</v>
      </c>
      <c r="P147">
        <f>IF(Source!BI38=2,(IF(Source!BA38&lt;&gt;0,Source!S38/Source!BA38,Source!S38)+IF(Source!BB38&lt;&gt;0,Source!Q38/Source!BB38,Source!Q38)+IF(Source!BC38&lt;&gt;0,Source!P38/Source!BC38,Source!P38)+((Source!BZ38/100)*((Source!S38/IF(Source!BA38&lt;&gt;0,Source!BA38,1))+(Source!R38/IF(Source!BS38&lt;&gt;0,Source!BS38,1))))+((Source!CA38/100)*((Source!S38/IF(Source!BA38&lt;&gt;0,Source!BA38,1))+(Source!R38/IF(Source!BS38&lt;&gt;0,Source!BS38,1))))),0)</f>
        <v>9101.62052838571</v>
      </c>
      <c r="Q147">
        <f>IF(Source!BI38=3,(IF(Source!BA38&lt;&gt;0,Source!S38/Source!BA38,Source!S38)+IF(Source!BB38&lt;&gt;0,Source!Q38/Source!BB38,Source!Q38)+IF(Source!BC38&lt;&gt;0,Source!P38/Source!BC38,Source!P38)+((Source!BZ38/100)*((Source!S38/IF(Source!BA38&lt;&gt;0,Source!BA38,1))+(Source!R38/IF(Source!BS38&lt;&gt;0,Source!BS38,1))))+((Source!CA38/100)*((Source!S38/IF(Source!BA38&lt;&gt;0,Source!BA38,1))+(Source!R38/IF(Source!BS38&lt;&gt;0,Source!BS38,1))))),0)</f>
        <v>0</v>
      </c>
      <c r="R147">
        <f>IF(Source!BI38=4,(IF(Source!BA38&lt;&gt;0,Source!S38/Source!BA38,Source!S38)+IF(Source!BB38&lt;&gt;0,Source!Q38/Source!BB38,Source!Q38)+IF(Source!BC38&lt;&gt;0,Source!P38/Source!BC38,Source!P38)+((Source!BZ38/100)*((Source!S38/IF(Source!BA38&lt;&gt;0,Source!BA38,1))+(Source!R38/IF(Source!BS38&lt;&gt;0,Source!BS38,1))))+((Source!CA38/100)*((Source!S38/IF(Source!BA38&lt;&gt;0,Source!BA38,1))+(Source!R38/IF(Source!BS38&lt;&gt;0,Source!BS38,1))))),0)</f>
        <v>0</v>
      </c>
      <c r="S147">
        <f>IF(Source!BI38=1,Source!O38+Source!X38+Source!Y38,0)</f>
        <v>0</v>
      </c>
      <c r="T147">
        <f>IF(Source!BI38=2,Source!O38+Source!X38+Source!Y38,0)</f>
        <v>49190.090000000004</v>
      </c>
      <c r="U147">
        <f>IF(Source!BI38=3,Source!O38+Source!X38+Source!Y38,0)</f>
        <v>0</v>
      </c>
      <c r="V147">
        <f>IF(Source!BI38=4,Source!O38+Source!X38+Source!Y38,0)</f>
        <v>0</v>
      </c>
      <c r="W147">
        <f>IF(Source!BS38&lt;&gt;0,Source!R38/Source!BS38,Source!R38)</f>
        <v>595.8753623188406</v>
      </c>
    </row>
    <row r="148" spans="1:12" ht="30">
      <c r="A148" s="20" t="str">
        <f>Source!E40</f>
        <v>16</v>
      </c>
      <c r="B148" s="20" t="str">
        <f>Source!F40</f>
        <v>м08-02-411-1</v>
      </c>
      <c r="C148" s="21" t="str">
        <f>CONCATENATE(Source!G40,"  ",Source!CN40)</f>
        <v>Рукава металлические и вводы гибкие:  Рукав, наружный диаметр, мм, до 48  </v>
      </c>
      <c r="D148" s="22" t="str">
        <f>Source!H40</f>
        <v>100 м</v>
      </c>
      <c r="E148" s="10">
        <f>ROUND(Source!I40,6)</f>
        <v>0.25</v>
      </c>
      <c r="F148" s="10">
        <f>IF(Source!AK40&lt;&gt;0,Source!AK40,Source!AL40+Source!AM40+Source!AO40)</f>
        <v>3737.13</v>
      </c>
      <c r="G148" s="10"/>
      <c r="H148" s="10"/>
      <c r="I148" s="10"/>
      <c r="J148" s="10"/>
      <c r="K148" s="10"/>
      <c r="L148" s="10"/>
    </row>
    <row r="149" spans="1:12" ht="15">
      <c r="A149" s="8"/>
      <c r="B149" s="8"/>
      <c r="C149" s="8" t="s">
        <v>575</v>
      </c>
      <c r="D149" s="8"/>
      <c r="E149" s="8"/>
      <c r="F149" s="8">
        <f>Source!AO40</f>
        <v>326.53</v>
      </c>
      <c r="G149" s="23">
        <f>Source!DG40</f>
      </c>
      <c r="H149" s="24">
        <f>IF(Source!BA40&lt;&gt;0,Source!S40/Source!BA40,Source!S40)</f>
        <v>81.6328502415459</v>
      </c>
      <c r="I149" s="8" t="str">
        <f>IF(Source!BO40&lt;&gt;"",Source!BO40,"")</f>
        <v>м08-02-411-1</v>
      </c>
      <c r="J149" s="8">
        <f>Source!BA40</f>
        <v>10.35</v>
      </c>
      <c r="K149" s="24">
        <f>Source!S40</f>
        <v>844.9</v>
      </c>
      <c r="L149" s="8"/>
    </row>
    <row r="150" spans="1:12" ht="15">
      <c r="A150" s="8"/>
      <c r="B150" s="8"/>
      <c r="C150" s="8" t="s">
        <v>139</v>
      </c>
      <c r="D150" s="8"/>
      <c r="E150" s="8"/>
      <c r="F150" s="8">
        <f>Source!AM40</f>
        <v>234.57</v>
      </c>
      <c r="G150" s="23">
        <f>Source!DE40</f>
      </c>
      <c r="H150" s="24">
        <f>IF(Source!BB40&lt;&gt;0,Source!Q40/Source!BB40,Source!Q40)</f>
        <v>58.642384105960254</v>
      </c>
      <c r="I150" s="8"/>
      <c r="J150" s="8">
        <f>Source!BB40</f>
        <v>4.53</v>
      </c>
      <c r="K150" s="24">
        <f>Source!Q40</f>
        <v>265.65</v>
      </c>
      <c r="L150" s="8"/>
    </row>
    <row r="151" spans="1:12" ht="15">
      <c r="A151" s="8"/>
      <c r="B151" s="8"/>
      <c r="C151" s="8" t="s">
        <v>576</v>
      </c>
      <c r="D151" s="8"/>
      <c r="E151" s="8"/>
      <c r="F151" s="8">
        <f>Source!AN40</f>
        <v>2.97</v>
      </c>
      <c r="G151" s="23">
        <f>Source!DF40</f>
      </c>
      <c r="H151" s="31">
        <f>IF(Source!BS40&lt;&gt;0,Source!R40/Source!BS40,Source!R40)</f>
        <v>0.7420289855072464</v>
      </c>
      <c r="I151" s="8"/>
      <c r="J151" s="8">
        <f>Source!BS40</f>
        <v>10.35</v>
      </c>
      <c r="K151" s="12">
        <f>Source!R40</f>
        <v>7.68</v>
      </c>
      <c r="L151" s="8"/>
    </row>
    <row r="152" spans="1:12" ht="15">
      <c r="A152" s="8"/>
      <c r="B152" s="8"/>
      <c r="C152" s="8" t="s">
        <v>574</v>
      </c>
      <c r="D152" s="8"/>
      <c r="E152" s="8"/>
      <c r="F152" s="8">
        <f>Source!AL40</f>
        <v>3176.03</v>
      </c>
      <c r="G152" s="23">
        <f>Source!DD40</f>
      </c>
      <c r="H152" s="24">
        <f>IF(Source!BC40&lt;&gt;0,Source!P40/Source!BC40,Source!P40)</f>
        <v>794.0071174377224</v>
      </c>
      <c r="I152" s="8"/>
      <c r="J152" s="8">
        <f>Source!BC40</f>
        <v>2.81</v>
      </c>
      <c r="K152" s="24">
        <f>Source!P40</f>
        <v>2231.16</v>
      </c>
      <c r="L152" s="8"/>
    </row>
    <row r="153" spans="1:12" ht="15">
      <c r="A153" s="8"/>
      <c r="B153" s="8"/>
      <c r="C153" s="8" t="s">
        <v>577</v>
      </c>
      <c r="D153" s="12" t="s">
        <v>578</v>
      </c>
      <c r="E153" s="8"/>
      <c r="F153" s="8">
        <f>Source!BZ40</f>
        <v>95</v>
      </c>
      <c r="G153" s="8"/>
      <c r="H153" s="24">
        <f>(F153/100)*((Source!S40/IF(Source!BA40&lt;&gt;0,Source!BA40,1))+(Source!R40/IF(Source!BS40&lt;&gt;0,Source!BS40,1)))</f>
        <v>78.25613526570048</v>
      </c>
      <c r="I153" s="8"/>
      <c r="J153" s="8">
        <f>Source!AT40</f>
        <v>95</v>
      </c>
      <c r="K153" s="24">
        <f>Source!X40</f>
        <v>809.95</v>
      </c>
      <c r="L153" s="8"/>
    </row>
    <row r="154" spans="1:12" ht="15">
      <c r="A154" s="8"/>
      <c r="B154" s="8"/>
      <c r="C154" s="8" t="s">
        <v>155</v>
      </c>
      <c r="D154" s="12" t="s">
        <v>578</v>
      </c>
      <c r="E154" s="8"/>
      <c r="F154" s="8">
        <f>Source!CA40</f>
        <v>65</v>
      </c>
      <c r="G154" s="8"/>
      <c r="H154" s="24">
        <f>(F154/100)*((Source!S40/IF(Source!BA40&lt;&gt;0,Source!BA40,1))+(Source!R40/IF(Source!BS40&lt;&gt;0,Source!BS40,1)))</f>
        <v>53.54367149758455</v>
      </c>
      <c r="I154" s="8"/>
      <c r="J154" s="8">
        <f>Source!AU40</f>
        <v>65</v>
      </c>
      <c r="K154" s="24">
        <f>Source!Y40</f>
        <v>554.18</v>
      </c>
      <c r="L154" s="8"/>
    </row>
    <row r="155" spans="1:12" ht="15">
      <c r="A155" s="8"/>
      <c r="B155" s="8"/>
      <c r="C155" s="8" t="s">
        <v>579</v>
      </c>
      <c r="D155" s="12" t="s">
        <v>580</v>
      </c>
      <c r="E155" s="8">
        <f>Source!AQ40</f>
        <v>34.7</v>
      </c>
      <c r="F155" s="8"/>
      <c r="G155" s="23">
        <f>Source!DI40</f>
      </c>
      <c r="H155" s="8"/>
      <c r="I155" s="8"/>
      <c r="J155" s="8"/>
      <c r="K155" s="8"/>
      <c r="L155" s="8">
        <f>Source!U40</f>
        <v>8.675</v>
      </c>
    </row>
    <row r="156" spans="1:23" ht="30">
      <c r="A156" s="34"/>
      <c r="B156" s="34" t="str">
        <f>Source!F41</f>
        <v>101-2161</v>
      </c>
      <c r="C156" s="35" t="str">
        <f>CONCATENATE(Source!G41,"  ",Source!CN41)</f>
        <v>Рукава металлические диаметром 15 мм РЗ-Ц-Х  </v>
      </c>
      <c r="D156" s="36" t="str">
        <f>Source!H41</f>
        <v>м</v>
      </c>
      <c r="E156" s="37">
        <f>ROUND(Source!I41,6)</f>
        <v>25</v>
      </c>
      <c r="F156" s="37">
        <f>IF(Source!AL41=0,Source!AK41,Source!AL41)</f>
        <v>8.28</v>
      </c>
      <c r="G156" s="38">
        <f>Source!DD41</f>
      </c>
      <c r="H156" s="39">
        <f>IF(Source!BC41&lt;&gt;0,Source!O41/Source!BC41,Source!O41)</f>
        <v>206.99999999999997</v>
      </c>
      <c r="I156" s="37"/>
      <c r="J156" s="37">
        <f>Source!BC41</f>
        <v>2.81</v>
      </c>
      <c r="K156" s="39">
        <f>Source!O41</f>
        <v>581.67</v>
      </c>
      <c r="L156" s="37"/>
      <c r="N156">
        <f>IF(Source!BA41&lt;&gt;0,Source!S41/Source!BA41,Source!S41)</f>
        <v>0</v>
      </c>
      <c r="O156">
        <f>IF(Source!BI41=1,(IF(Source!BC41&lt;&gt;0,Source!O41/Source!BC41,Source!O41)),0)</f>
        <v>0</v>
      </c>
      <c r="P156">
        <f>IF(Source!BI41=2,(IF(Source!BC41&lt;&gt;0,Source!O41/Source!BC41,Source!O41)),0)</f>
        <v>206.99999999999997</v>
      </c>
      <c r="Q156">
        <f>IF(Source!BI41=3,(IF(Source!BC41&lt;&gt;0,Source!O41/Source!BC41,Source!O41)),0)</f>
        <v>0</v>
      </c>
      <c r="R156">
        <f>IF(Source!BI41=4,(IF(Source!BC41&lt;&gt;0,Source!O41/Source!BC41,Source!O41)),0)</f>
        <v>0</v>
      </c>
      <c r="S156">
        <f>IF(Source!BI41=1,Source!O41+Source!X41+Source!Y41,0)</f>
        <v>0</v>
      </c>
      <c r="T156">
        <f>IF(Source!BI41=2,Source!O41+Source!X41+Source!Y41,0)</f>
        <v>581.67</v>
      </c>
      <c r="U156">
        <f>IF(Source!BI41=3,Source!O41+Source!X41+Source!Y41,0)</f>
        <v>0</v>
      </c>
      <c r="V156">
        <f>IF(Source!BI41=4,Source!O41+Source!X41+Source!Y41,0)</f>
        <v>0</v>
      </c>
      <c r="W156">
        <f>IF(Source!BS41&lt;&gt;0,Source!R41/Source!BS41,Source!R41)</f>
        <v>0</v>
      </c>
    </row>
    <row r="157" spans="1:23" ht="15.75">
      <c r="A157" s="8"/>
      <c r="B157" s="8"/>
      <c r="C157" s="8"/>
      <c r="D157" s="8"/>
      <c r="E157" s="8"/>
      <c r="F157" s="8"/>
      <c r="G157" s="8"/>
      <c r="H157" s="29">
        <f>IF(Source!BA40&lt;&gt;0,Source!S40/Source!BA40,Source!S40)+IF(Source!BB40&lt;&gt;0,Source!Q40/Source!BB40,Source!Q40)+H152+H153+H154+H156</f>
        <v>1273.0821585485135</v>
      </c>
      <c r="I157" s="30"/>
      <c r="J157" s="30"/>
      <c r="K157" s="29">
        <f>Source!S40+Source!Q40+K152+K153+K154+K156</f>
        <v>5287.51</v>
      </c>
      <c r="L157" s="30">
        <f>Source!U40</f>
        <v>8.675</v>
      </c>
      <c r="M157" s="28">
        <f>H157</f>
        <v>1273.0821585485135</v>
      </c>
      <c r="N157">
        <f>IF(Source!BA40&lt;&gt;0,Source!S40/Source!BA40,Source!S40)</f>
        <v>81.6328502415459</v>
      </c>
      <c r="O157">
        <f>IF(Source!BI40=1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P157">
        <f>IF(Source!BI40=2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1066.0821585485135</v>
      </c>
      <c r="Q157">
        <f>IF(Source!BI40=3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R157">
        <f>IF(Source!BI40=4,(IF(Source!BA40&lt;&gt;0,Source!S40/Source!BA40,Source!S40)+IF(Source!BB40&lt;&gt;0,Source!Q40/Source!BB40,Source!Q40)+IF(Source!BC40&lt;&gt;0,Source!P40/Source!BC40,Source!P40)+((Source!BZ40/100)*((Source!S40/IF(Source!BA40&lt;&gt;0,Source!BA40,1))+(Source!R40/IF(Source!BS40&lt;&gt;0,Source!BS40,1))))+((Source!CA40/100)*((Source!S40/IF(Source!BA40&lt;&gt;0,Source!BA40,1))+(Source!R40/IF(Source!BS40&lt;&gt;0,Source!BS40,1))))),0)</f>
        <v>0</v>
      </c>
      <c r="S157">
        <f>IF(Source!BI40=1,Source!O40+Source!X40+Source!Y40,0)</f>
        <v>0</v>
      </c>
      <c r="T157">
        <f>IF(Source!BI40=2,Source!O40+Source!X40+Source!Y40,0)</f>
        <v>4705.84</v>
      </c>
      <c r="U157">
        <f>IF(Source!BI40=3,Source!O40+Source!X40+Source!Y40,0)</f>
        <v>0</v>
      </c>
      <c r="V157">
        <f>IF(Source!BI40=4,Source!O40+Source!X40+Source!Y40,0)</f>
        <v>0</v>
      </c>
      <c r="W157">
        <f>IF(Source!BS40&lt;&gt;0,Source!R40/Source!BS40,Source!R40)</f>
        <v>0.7420289855072464</v>
      </c>
    </row>
    <row r="158" spans="1:12" ht="60">
      <c r="A158" s="20" t="str">
        <f>Source!E42</f>
        <v>17</v>
      </c>
      <c r="B158" s="20" t="str">
        <f>Source!F42</f>
        <v>м08-02-412-1</v>
      </c>
      <c r="C158" s="21" t="str">
        <f>CONCATENATE(Source!G42,"  ",Source!CN42)</f>
        <v>Затягивание проводов в проложенные трубы и металлические рукава:  Провод первый одножильный или многожильный в общей оплетке, суммарное сечение, мм2, до 2,5  </v>
      </c>
      <c r="D158" s="22" t="str">
        <f>Source!H42</f>
        <v>100 м</v>
      </c>
      <c r="E158" s="10">
        <f>ROUND(Source!I42,6)</f>
        <v>2.5</v>
      </c>
      <c r="F158" s="10">
        <f>IF(Source!AK42&lt;&gt;0,Source!AK42,Source!AL42+Source!AM42+Source!AO42)</f>
        <v>637.81</v>
      </c>
      <c r="G158" s="10"/>
      <c r="H158" s="10"/>
      <c r="I158" s="10"/>
      <c r="J158" s="10"/>
      <c r="K158" s="10"/>
      <c r="L158" s="10"/>
    </row>
    <row r="159" spans="1:12" ht="15">
      <c r="A159" s="8"/>
      <c r="B159" s="8"/>
      <c r="C159" s="8" t="s">
        <v>575</v>
      </c>
      <c r="D159" s="8"/>
      <c r="E159" s="8"/>
      <c r="F159" s="8">
        <f>Source!AO42</f>
        <v>52.79</v>
      </c>
      <c r="G159" s="23">
        <f>Source!DG42</f>
      </c>
      <c r="H159" s="24">
        <f>IF(Source!BA42&lt;&gt;0,Source!S42/Source!BA42,Source!S42)</f>
        <v>131.97487922705315</v>
      </c>
      <c r="I159" s="8" t="str">
        <f>IF(Source!BO42&lt;&gt;"",Source!BO42,"")</f>
        <v>м08-02-412-1</v>
      </c>
      <c r="J159" s="8">
        <f>Source!BA42</f>
        <v>10.35</v>
      </c>
      <c r="K159" s="24">
        <f>Source!S42</f>
        <v>1365.94</v>
      </c>
      <c r="L159" s="8"/>
    </row>
    <row r="160" spans="1:12" ht="15">
      <c r="A160" s="8"/>
      <c r="B160" s="8"/>
      <c r="C160" s="8" t="s">
        <v>139</v>
      </c>
      <c r="D160" s="8"/>
      <c r="E160" s="8"/>
      <c r="F160" s="8">
        <f>Source!AM42</f>
        <v>2.31</v>
      </c>
      <c r="G160" s="23">
        <f>Source!DE42</f>
      </c>
      <c r="H160" s="24">
        <f>IF(Source!BB42&lt;&gt;0,Source!Q42/Source!BB42,Source!Q42)</f>
        <v>5.774881516587678</v>
      </c>
      <c r="I160" s="8"/>
      <c r="J160" s="8">
        <f>Source!BB42</f>
        <v>4.22</v>
      </c>
      <c r="K160" s="24">
        <f>Source!Q42</f>
        <v>24.37</v>
      </c>
      <c r="L160" s="8"/>
    </row>
    <row r="161" spans="1:12" ht="15">
      <c r="A161" s="8"/>
      <c r="B161" s="8"/>
      <c r="C161" s="8" t="s">
        <v>576</v>
      </c>
      <c r="D161" s="8"/>
      <c r="E161" s="8"/>
      <c r="F161" s="8">
        <f>Source!AN42</f>
        <v>0.14</v>
      </c>
      <c r="G161" s="23">
        <f>Source!DF42</f>
      </c>
      <c r="H161" s="31">
        <f>IF(Source!BS42&lt;&gt;0,Source!R42/Source!BS42,Source!R42)</f>
        <v>0.3497584541062802</v>
      </c>
      <c r="I161" s="8"/>
      <c r="J161" s="8">
        <f>Source!BS42</f>
        <v>10.35</v>
      </c>
      <c r="K161" s="12">
        <f>Source!R42</f>
        <v>3.62</v>
      </c>
      <c r="L161" s="8"/>
    </row>
    <row r="162" spans="1:12" ht="15">
      <c r="A162" s="8"/>
      <c r="B162" s="8"/>
      <c r="C162" s="8" t="s">
        <v>574</v>
      </c>
      <c r="D162" s="8"/>
      <c r="E162" s="8"/>
      <c r="F162" s="8">
        <f>Source!AL42</f>
        <v>582.71</v>
      </c>
      <c r="G162" s="23">
        <f>Source!DD42</f>
      </c>
      <c r="H162" s="24">
        <f>IF(Source!BC42&lt;&gt;0,Source!P42/Source!BC42,Source!P42)</f>
        <v>1456.7743190661479</v>
      </c>
      <c r="I162" s="8"/>
      <c r="J162" s="8">
        <f>Source!BC42</f>
        <v>2.57</v>
      </c>
      <c r="K162" s="24">
        <f>Source!P42</f>
        <v>3743.91</v>
      </c>
      <c r="L162" s="8"/>
    </row>
    <row r="163" spans="1:12" ht="15">
      <c r="A163" s="8"/>
      <c r="B163" s="8"/>
      <c r="C163" s="8" t="s">
        <v>577</v>
      </c>
      <c r="D163" s="12" t="s">
        <v>578</v>
      </c>
      <c r="E163" s="8"/>
      <c r="F163" s="8">
        <f>Source!BZ42</f>
        <v>95</v>
      </c>
      <c r="G163" s="8"/>
      <c r="H163" s="24">
        <f>(F163/100)*((Source!S42/IF(Source!BA42&lt;&gt;0,Source!BA42,1))+(Source!R42/IF(Source!BS42&lt;&gt;0,Source!BS42,1)))</f>
        <v>125.70840579710145</v>
      </c>
      <c r="I163" s="8"/>
      <c r="J163" s="8">
        <f>Source!AT42</f>
        <v>95</v>
      </c>
      <c r="K163" s="24">
        <f>Source!X42</f>
        <v>1301.08</v>
      </c>
      <c r="L163" s="8"/>
    </row>
    <row r="164" spans="1:12" ht="15">
      <c r="A164" s="8"/>
      <c r="B164" s="8"/>
      <c r="C164" s="8" t="s">
        <v>155</v>
      </c>
      <c r="D164" s="12" t="s">
        <v>578</v>
      </c>
      <c r="E164" s="8"/>
      <c r="F164" s="8">
        <f>Source!CA42</f>
        <v>65</v>
      </c>
      <c r="G164" s="8"/>
      <c r="H164" s="24">
        <f>(F164/100)*((Source!S42/IF(Source!BA42&lt;&gt;0,Source!BA42,1))+(Source!R42/IF(Source!BS42&lt;&gt;0,Source!BS42,1)))</f>
        <v>86.01101449275363</v>
      </c>
      <c r="I164" s="8"/>
      <c r="J164" s="8">
        <f>Source!AU42</f>
        <v>65</v>
      </c>
      <c r="K164" s="24">
        <f>Source!Y42</f>
        <v>890.21</v>
      </c>
      <c r="L164" s="8"/>
    </row>
    <row r="165" spans="1:12" ht="15">
      <c r="A165" s="8"/>
      <c r="B165" s="8"/>
      <c r="C165" s="8" t="s">
        <v>579</v>
      </c>
      <c r="D165" s="12" t="s">
        <v>580</v>
      </c>
      <c r="E165" s="8">
        <f>Source!AQ42</f>
        <v>5.61</v>
      </c>
      <c r="F165" s="8"/>
      <c r="G165" s="23">
        <f>Source!DI42</f>
      </c>
      <c r="H165" s="8"/>
      <c r="I165" s="8"/>
      <c r="J165" s="8"/>
      <c r="K165" s="8"/>
      <c r="L165" s="8">
        <f>Source!U42</f>
        <v>14.025</v>
      </c>
    </row>
    <row r="166" spans="1:23" ht="45">
      <c r="A166" s="20"/>
      <c r="B166" s="20" t="str">
        <f>Source!F43</f>
        <v>Цена поставщика</v>
      </c>
      <c r="C166" s="21" t="str">
        <f>CONCATENATE(Source!G43,"  ",Source!CN43)</f>
        <v>Кабель КММ 2х0,35 мм2  </v>
      </c>
      <c r="D166" s="22" t="str">
        <f>Source!H43</f>
        <v>км</v>
      </c>
      <c r="E166" s="10">
        <f>ROUND(Source!I43,6)</f>
        <v>0.075</v>
      </c>
      <c r="F166" s="10">
        <f>IF(Source!AL43=0,Source!AK43,Source!AL43)</f>
        <v>9400</v>
      </c>
      <c r="G166" s="33">
        <f>Source!DD43</f>
      </c>
      <c r="H166" s="11">
        <f>IF(Source!BC43&lt;&gt;0,Source!O43/Source!BC43,Source!O43)</f>
        <v>705</v>
      </c>
      <c r="I166" s="10"/>
      <c r="J166" s="10">
        <f>Source!BC43</f>
        <v>1</v>
      </c>
      <c r="K166" s="11">
        <f>Source!O43</f>
        <v>705</v>
      </c>
      <c r="L166" s="10"/>
      <c r="N166">
        <f>IF(Source!BA43&lt;&gt;0,Source!S43/Source!BA43,Source!S43)</f>
        <v>0</v>
      </c>
      <c r="O166">
        <f>IF(Source!BI43=1,(IF(Source!BC43&lt;&gt;0,Source!O43/Source!BC43,Source!O43)),0)</f>
        <v>0</v>
      </c>
      <c r="P166">
        <f>IF(Source!BI43=2,(IF(Source!BC43&lt;&gt;0,Source!O43/Source!BC43,Source!O43)),0)</f>
        <v>705</v>
      </c>
      <c r="Q166">
        <f>IF(Source!BI43=3,(IF(Source!BC43&lt;&gt;0,Source!O43/Source!BC43,Source!O43)),0)</f>
        <v>0</v>
      </c>
      <c r="R166">
        <f>IF(Source!BI43=4,(IF(Source!BC43&lt;&gt;0,Source!O43/Source!BC43,Source!O43)),0)</f>
        <v>0</v>
      </c>
      <c r="S166">
        <f>IF(Source!BI43=1,Source!O43+Source!X43+Source!Y43,0)</f>
        <v>0</v>
      </c>
      <c r="T166">
        <f>IF(Source!BI43=2,Source!O43+Source!X43+Source!Y43,0)</f>
        <v>705</v>
      </c>
      <c r="U166">
        <f>IF(Source!BI43=3,Source!O43+Source!X43+Source!Y43,0)</f>
        <v>0</v>
      </c>
      <c r="V166">
        <f>IF(Source!BI43=4,Source!O43+Source!X43+Source!Y43,0)</f>
        <v>0</v>
      </c>
      <c r="W166">
        <f>IF(Source!BS43&lt;&gt;0,Source!R43/Source!BS43,Source!R43)</f>
        <v>0</v>
      </c>
    </row>
    <row r="167" spans="1:23" ht="38.25" customHeight="1">
      <c r="A167" s="34"/>
      <c r="B167" s="34" t="str">
        <f>Source!F44</f>
        <v>Цена поставщика</v>
      </c>
      <c r="C167" s="35" t="str">
        <f>CONCATENATE(Source!G44,"  ",Source!CN44)</f>
        <v>Кабель КУПР 4х0,5 мм2  </v>
      </c>
      <c r="D167" s="36" t="str">
        <f>Source!H44</f>
        <v>км</v>
      </c>
      <c r="E167" s="37">
        <f>ROUND(Source!I44,6)</f>
        <v>0.18</v>
      </c>
      <c r="F167" s="37">
        <f>IF(Source!AL44=0,Source!AK44,Source!AL44)</f>
        <v>19950</v>
      </c>
      <c r="G167" s="38">
        <f>Source!DD44</f>
      </c>
      <c r="H167" s="39">
        <f>IF(Source!BC44&lt;&gt;0,Source!O44/Source!BC44,Source!O44)</f>
        <v>3591</v>
      </c>
      <c r="I167" s="37"/>
      <c r="J167" s="37">
        <f>Source!BC44</f>
        <v>1</v>
      </c>
      <c r="K167" s="39">
        <f>Source!O44</f>
        <v>3591</v>
      </c>
      <c r="L167" s="37"/>
      <c r="N167">
        <f>IF(Source!BA44&lt;&gt;0,Source!S44/Source!BA44,Source!S44)</f>
        <v>0</v>
      </c>
      <c r="O167">
        <f>IF(Source!BI44=1,(IF(Source!BC44&lt;&gt;0,Source!O44/Source!BC44,Source!O44)),0)</f>
        <v>0</v>
      </c>
      <c r="P167">
        <f>IF(Source!BI44=2,(IF(Source!BC44&lt;&gt;0,Source!O44/Source!BC44,Source!O44)),0)</f>
        <v>3591</v>
      </c>
      <c r="Q167">
        <f>IF(Source!BI44=3,(IF(Source!BC44&lt;&gt;0,Source!O44/Source!BC44,Source!O44)),0)</f>
        <v>0</v>
      </c>
      <c r="R167">
        <f>IF(Source!BI44=4,(IF(Source!BC44&lt;&gt;0,Source!O44/Source!BC44,Source!O44)),0)</f>
        <v>0</v>
      </c>
      <c r="S167">
        <f>IF(Source!BI44=1,Source!O44+Source!X44+Source!Y44,0)</f>
        <v>0</v>
      </c>
      <c r="T167">
        <f>IF(Source!BI44=2,Source!O44+Source!X44+Source!Y44,0)</f>
        <v>3591</v>
      </c>
      <c r="U167">
        <f>IF(Source!BI44=3,Source!O44+Source!X44+Source!Y44,0)</f>
        <v>0</v>
      </c>
      <c r="V167">
        <f>IF(Source!BI44=4,Source!O44+Source!X44+Source!Y44,0)</f>
        <v>0</v>
      </c>
      <c r="W167">
        <f>IF(Source!BS44&lt;&gt;0,Source!R44/Source!BS44,Source!R44)</f>
        <v>0</v>
      </c>
    </row>
    <row r="168" spans="1:23" ht="15.75">
      <c r="A168" s="8"/>
      <c r="B168" s="8"/>
      <c r="C168" s="8"/>
      <c r="D168" s="8"/>
      <c r="E168" s="8"/>
      <c r="F168" s="8"/>
      <c r="G168" s="8"/>
      <c r="H168" s="29">
        <f>IF(Source!BA42&lt;&gt;0,Source!S42/Source!BA42,Source!S42)+IF(Source!BB42&lt;&gt;0,Source!Q42/Source!BB42,Source!Q42)+H162+H163+H164+H166+H167</f>
        <v>6102.243500099644</v>
      </c>
      <c r="I168" s="30"/>
      <c r="J168" s="30"/>
      <c r="K168" s="29">
        <f>Source!S42+Source!Q42+K162+K163+K164+K166+K167</f>
        <v>11621.509999999998</v>
      </c>
      <c r="L168" s="30">
        <f>Source!U42</f>
        <v>14.025</v>
      </c>
      <c r="M168" s="28">
        <f>H168</f>
        <v>6102.243500099644</v>
      </c>
      <c r="N168">
        <f>IF(Source!BA42&lt;&gt;0,Source!S42/Source!BA42,Source!S42)</f>
        <v>131.97487922705315</v>
      </c>
      <c r="O168">
        <f>IF(Source!BI42=1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P168">
        <f>IF(Source!BI42=2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1806.2435000996438</v>
      </c>
      <c r="Q168">
        <f>IF(Source!BI42=3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R168">
        <f>IF(Source!BI42=4,(IF(Source!BA42&lt;&gt;0,Source!S42/Source!BA42,Source!S42)+IF(Source!BB42&lt;&gt;0,Source!Q42/Source!BB42,Source!Q42)+IF(Source!BC42&lt;&gt;0,Source!P42/Source!BC42,Source!P42)+((Source!BZ42/100)*((Source!S42/IF(Source!BA42&lt;&gt;0,Source!BA42,1))+(Source!R42/IF(Source!BS42&lt;&gt;0,Source!BS42,1))))+((Source!CA42/100)*((Source!S42/IF(Source!BA42&lt;&gt;0,Source!BA42,1))+(Source!R42/IF(Source!BS42&lt;&gt;0,Source!BS42,1))))),0)</f>
        <v>0</v>
      </c>
      <c r="S168">
        <f>IF(Source!BI42=1,Source!O42+Source!X42+Source!Y42,0)</f>
        <v>0</v>
      </c>
      <c r="T168">
        <f>IF(Source!BI42=2,Source!O42+Source!X42+Source!Y42,0)</f>
        <v>7325.51</v>
      </c>
      <c r="U168">
        <f>IF(Source!BI42=3,Source!O42+Source!X42+Source!Y42,0)</f>
        <v>0</v>
      </c>
      <c r="V168">
        <f>IF(Source!BI42=4,Source!O42+Source!X42+Source!Y42,0)</f>
        <v>0</v>
      </c>
      <c r="W168">
        <f>IF(Source!BS42&lt;&gt;0,Source!R42/Source!BS42,Source!R42)</f>
        <v>0.3497584541062802</v>
      </c>
    </row>
    <row r="169" spans="1:12" ht="30">
      <c r="A169" s="20" t="str">
        <f>Source!E45</f>
        <v>18</v>
      </c>
      <c r="B169" s="20" t="str">
        <f>Source!F45</f>
        <v>м11-02-001-2</v>
      </c>
      <c r="C169" s="21" t="str">
        <f>CONCATENATE(Source!G45,"  ",Source!CN45)</f>
        <v>Прибор, масса, кг, до: 5  </v>
      </c>
      <c r="D169" s="22" t="str">
        <f>Source!H45</f>
        <v>шт.</v>
      </c>
      <c r="E169" s="10">
        <f>ROUND(Source!I45,6)</f>
        <v>1</v>
      </c>
      <c r="F169" s="10">
        <f>IF(Source!AK45&lt;&gt;0,Source!AK45,Source!AL45+Source!AM45+Source!AO45)</f>
        <v>16.59</v>
      </c>
      <c r="G169" s="10"/>
      <c r="H169" s="10"/>
      <c r="I169" s="10"/>
      <c r="J169" s="10"/>
      <c r="K169" s="10"/>
      <c r="L169" s="10"/>
    </row>
    <row r="170" spans="1:12" ht="15">
      <c r="A170" s="8"/>
      <c r="B170" s="8"/>
      <c r="C170" s="8" t="s">
        <v>575</v>
      </c>
      <c r="D170" s="8"/>
      <c r="E170" s="8"/>
      <c r="F170" s="8">
        <f>Source!AO45</f>
        <v>15.46</v>
      </c>
      <c r="G170" s="23">
        <f>Source!DG45</f>
      </c>
      <c r="H170" s="24">
        <f>IF(Source!BA45&lt;&gt;0,Source!S45/Source!BA45,Source!S45)</f>
        <v>15.459903381642512</v>
      </c>
      <c r="I170" s="8" t="str">
        <f>IF(Source!BO45&lt;&gt;"",Source!BO45,"")</f>
        <v>м11-02-001-2</v>
      </c>
      <c r="J170" s="8">
        <f>Source!BA45</f>
        <v>10.35</v>
      </c>
      <c r="K170" s="24">
        <f>Source!S45</f>
        <v>160.01</v>
      </c>
      <c r="L170" s="8"/>
    </row>
    <row r="171" spans="1:12" ht="15">
      <c r="A171" s="8"/>
      <c r="B171" s="8"/>
      <c r="C171" s="8" t="s">
        <v>574</v>
      </c>
      <c r="D171" s="8"/>
      <c r="E171" s="8"/>
      <c r="F171" s="8">
        <f>Source!AL45</f>
        <v>1.13</v>
      </c>
      <c r="G171" s="23">
        <f>Source!DD45</f>
      </c>
      <c r="H171" s="24">
        <f>IF(Source!BC45&lt;&gt;0,Source!P45/Source!BC45,Source!P45)</f>
        <v>1.1304347826086958</v>
      </c>
      <c r="I171" s="8"/>
      <c r="J171" s="8">
        <f>Source!BC45</f>
        <v>2.3</v>
      </c>
      <c r="K171" s="24">
        <f>Source!P45</f>
        <v>2.6</v>
      </c>
      <c r="L171" s="8"/>
    </row>
    <row r="172" spans="1:12" ht="15">
      <c r="A172" s="8"/>
      <c r="B172" s="8"/>
      <c r="C172" s="8" t="s">
        <v>577</v>
      </c>
      <c r="D172" s="12" t="s">
        <v>578</v>
      </c>
      <c r="E172" s="8"/>
      <c r="F172" s="8">
        <f>Source!BZ45</f>
        <v>80</v>
      </c>
      <c r="G172" s="8"/>
      <c r="H172" s="24">
        <f>(F172/100)*((Source!S45/IF(Source!BA45&lt;&gt;0,Source!BA45,1))+(Source!R45/IF(Source!BS45&lt;&gt;0,Source!BS45,1)))</f>
        <v>12.36792270531401</v>
      </c>
      <c r="I172" s="8"/>
      <c r="J172" s="8">
        <f>Source!AT45</f>
        <v>80</v>
      </c>
      <c r="K172" s="24">
        <f>Source!X45</f>
        <v>128.01</v>
      </c>
      <c r="L172" s="8"/>
    </row>
    <row r="173" spans="1:12" ht="15">
      <c r="A173" s="8"/>
      <c r="B173" s="8"/>
      <c r="C173" s="8" t="s">
        <v>155</v>
      </c>
      <c r="D173" s="12" t="s">
        <v>578</v>
      </c>
      <c r="E173" s="8"/>
      <c r="F173" s="8">
        <f>Source!CA45</f>
        <v>60</v>
      </c>
      <c r="G173" s="8"/>
      <c r="H173" s="24">
        <f>(F173/100)*((Source!S45/IF(Source!BA45&lt;&gt;0,Source!BA45,1))+(Source!R45/IF(Source!BS45&lt;&gt;0,Source!BS45,1)))</f>
        <v>9.275942028985506</v>
      </c>
      <c r="I173" s="8"/>
      <c r="J173" s="8">
        <f>Source!AU45</f>
        <v>60</v>
      </c>
      <c r="K173" s="24">
        <f>Source!Y45</f>
        <v>96.01</v>
      </c>
      <c r="L173" s="8"/>
    </row>
    <row r="174" spans="1:12" ht="15">
      <c r="A174" s="25"/>
      <c r="B174" s="25"/>
      <c r="C174" s="25" t="s">
        <v>579</v>
      </c>
      <c r="D174" s="32" t="s">
        <v>580</v>
      </c>
      <c r="E174" s="25">
        <f>Source!AQ45</f>
        <v>1.56</v>
      </c>
      <c r="F174" s="25"/>
      <c r="G174" s="26">
        <f>Source!DI45</f>
      </c>
      <c r="H174" s="25"/>
      <c r="I174" s="25"/>
      <c r="J174" s="25"/>
      <c r="K174" s="25"/>
      <c r="L174" s="25">
        <f>Source!U45</f>
        <v>1.56</v>
      </c>
    </row>
    <row r="175" spans="1:23" ht="15.75">
      <c r="A175" s="8"/>
      <c r="B175" s="8"/>
      <c r="C175" s="8"/>
      <c r="D175" s="8"/>
      <c r="E175" s="8"/>
      <c r="F175" s="8"/>
      <c r="G175" s="8"/>
      <c r="H175" s="29">
        <f>IF(Source!BA45&lt;&gt;0,Source!S45/Source!BA45,Source!S45)+IF(Source!BB45&lt;&gt;0,Source!Q45/Source!BB45,Source!Q45)+H171+H172+H173</f>
        <v>38.23420289855072</v>
      </c>
      <c r="I175" s="30"/>
      <c r="J175" s="30"/>
      <c r="K175" s="29">
        <f>Source!S45+Source!Q45+K171+K172+K173</f>
        <v>386.63</v>
      </c>
      <c r="L175" s="30">
        <f>Source!U45</f>
        <v>1.56</v>
      </c>
      <c r="M175" s="28">
        <f>H175</f>
        <v>38.23420289855072</v>
      </c>
      <c r="N175">
        <f>IF(Source!BA45&lt;&gt;0,Source!S45/Source!BA45,Source!S45)</f>
        <v>15.459903381642512</v>
      </c>
      <c r="O175">
        <f>IF(Source!BI45=1,(IF(Source!BA45&lt;&gt;0,Source!S45/Source!BA45,Source!S45)+IF(Source!BB45&lt;&gt;0,Source!Q45/Source!BB45,Source!Q45)+IF(Source!BC45&lt;&gt;0,Source!P45/Source!BC45,Source!P45)+((Source!BZ45/100)*((Source!S45/IF(Source!BA45&lt;&gt;0,Source!BA45,1))+(Source!R45/IF(Source!BS45&lt;&gt;0,Source!BS45,1))))+((Source!CA45/100)*((Source!S45/IF(Source!BA45&lt;&gt;0,Source!BA45,1))+(Source!R45/IF(Source!BS45&lt;&gt;0,Source!BS45,1))))),0)</f>
        <v>0</v>
      </c>
      <c r="P175">
        <f>IF(Source!BI45=2,(IF(Source!BA45&lt;&gt;0,Source!S45/Source!BA45,Source!S45)+IF(Source!BB45&lt;&gt;0,Source!Q45/Source!BB45,Source!Q45)+IF(Source!BC45&lt;&gt;0,Source!P45/Source!BC45,Source!P45)+((Source!BZ45/100)*((Source!S45/IF(Source!BA45&lt;&gt;0,Source!BA45,1))+(Source!R45/IF(Source!BS45&lt;&gt;0,Source!BS45,1))))+((Source!CA45/100)*((Source!S45/IF(Source!BA45&lt;&gt;0,Source!BA45,1))+(Source!R45/IF(Source!BS45&lt;&gt;0,Source!BS45,1))))),0)</f>
        <v>38.23420289855072</v>
      </c>
      <c r="Q175">
        <f>IF(Source!BI45=3,(IF(Source!BA45&lt;&gt;0,Source!S45/Source!BA45,Source!S45)+IF(Source!BB45&lt;&gt;0,Source!Q45/Source!BB45,Source!Q45)+IF(Source!BC45&lt;&gt;0,Source!P45/Source!BC45,Source!P45)+((Source!BZ45/100)*((Source!S45/IF(Source!BA45&lt;&gt;0,Source!BA45,1))+(Source!R45/IF(Source!BS45&lt;&gt;0,Source!BS45,1))))+((Source!CA45/100)*((Source!S45/IF(Source!BA45&lt;&gt;0,Source!BA45,1))+(Source!R45/IF(Source!BS45&lt;&gt;0,Source!BS45,1))))),0)</f>
        <v>0</v>
      </c>
      <c r="R175">
        <f>IF(Source!BI45=4,(IF(Source!BA45&lt;&gt;0,Source!S45/Source!BA45,Source!S45)+IF(Source!BB45&lt;&gt;0,Source!Q45/Source!BB45,Source!Q45)+IF(Source!BC45&lt;&gt;0,Source!P45/Source!BC45,Source!P45)+((Source!BZ45/100)*((Source!S45/IF(Source!BA45&lt;&gt;0,Source!BA45,1))+(Source!R45/IF(Source!BS45&lt;&gt;0,Source!BS45,1))))+((Source!CA45/100)*((Source!S45/IF(Source!BA45&lt;&gt;0,Source!BA45,1))+(Source!R45/IF(Source!BS45&lt;&gt;0,Source!BS45,1))))),0)</f>
        <v>0</v>
      </c>
      <c r="S175">
        <f>IF(Source!BI45=1,Source!O45+Source!X45+Source!Y45,0)</f>
        <v>0</v>
      </c>
      <c r="T175">
        <f>IF(Source!BI45=2,Source!O45+Source!X45+Source!Y45,0)</f>
        <v>386.63</v>
      </c>
      <c r="U175">
        <f>IF(Source!BI45=3,Source!O45+Source!X45+Source!Y45,0)</f>
        <v>0</v>
      </c>
      <c r="V175">
        <f>IF(Source!BI45=4,Source!O45+Source!X45+Source!Y45,0)</f>
        <v>0</v>
      </c>
      <c r="W175">
        <f>IF(Source!BS45&lt;&gt;0,Source!R45/Source!BS45,Source!R45)</f>
        <v>0</v>
      </c>
    </row>
    <row r="176" spans="1:12" ht="45">
      <c r="A176" s="20" t="str">
        <f>Source!E46</f>
        <v>19</v>
      </c>
      <c r="B176" s="20" t="str">
        <f>Source!F46</f>
        <v>п07-10-012-6</v>
      </c>
      <c r="C176" s="21" t="str">
        <f>CONCATENATE(Source!G46,"  ",Source!CN46)</f>
        <v>Регулировка теплопотребляющих систем зданий с тепловой нагрузкой, Гкал/ч, до 5  </v>
      </c>
      <c r="D176" s="22" t="str">
        <f>Source!H46</f>
        <v>1 система</v>
      </c>
      <c r="E176" s="10">
        <f>ROUND(Source!I46,6)</f>
        <v>1</v>
      </c>
      <c r="F176" s="10">
        <f>IF(Source!AK46&lt;&gt;0,Source!AK46,Source!AL46+Source!AM46+Source!AO46)</f>
        <v>3823.95</v>
      </c>
      <c r="G176" s="10"/>
      <c r="H176" s="10"/>
      <c r="I176" s="10"/>
      <c r="J176" s="10"/>
      <c r="K176" s="10"/>
      <c r="L176" s="10"/>
    </row>
    <row r="177" spans="1:12" ht="15">
      <c r="A177" s="8"/>
      <c r="B177" s="8"/>
      <c r="C177" s="8" t="s">
        <v>575</v>
      </c>
      <c r="D177" s="8"/>
      <c r="E177" s="8"/>
      <c r="F177" s="8">
        <f>Source!AO46</f>
        <v>3823.95</v>
      </c>
      <c r="G177" s="23">
        <f>Source!DG46</f>
      </c>
      <c r="H177" s="24">
        <f>IF(Source!BA46&lt;&gt;0,Source!S46/Source!BA46,Source!S46)</f>
        <v>3823.9497584541064</v>
      </c>
      <c r="I177" s="8" t="str">
        <f>IF(Source!BO46&lt;&gt;"",Source!BO46,"")</f>
        <v>п07-10-012-6</v>
      </c>
      <c r="J177" s="8">
        <f>Source!BA46</f>
        <v>10.35</v>
      </c>
      <c r="K177" s="24">
        <f>Source!S46</f>
        <v>39577.88</v>
      </c>
      <c r="L177" s="8"/>
    </row>
    <row r="178" spans="1:12" ht="15">
      <c r="A178" s="8"/>
      <c r="B178" s="8"/>
      <c r="C178" s="8" t="s">
        <v>577</v>
      </c>
      <c r="D178" s="12" t="s">
        <v>578</v>
      </c>
      <c r="E178" s="8"/>
      <c r="F178" s="8">
        <f>Source!BZ46</f>
        <v>65</v>
      </c>
      <c r="G178" s="8"/>
      <c r="H178" s="24">
        <f>(F178/100)*((Source!S46/IF(Source!BA46&lt;&gt;0,Source!BA46,1))+(Source!R46/IF(Source!BS46&lt;&gt;0,Source!BS46,1)))</f>
        <v>2485.5673429951694</v>
      </c>
      <c r="I178" s="8"/>
      <c r="J178" s="8">
        <f>Source!AT46</f>
        <v>65</v>
      </c>
      <c r="K178" s="24">
        <f>Source!X46</f>
        <v>25725.62</v>
      </c>
      <c r="L178" s="8"/>
    </row>
    <row r="179" spans="1:12" ht="15">
      <c r="A179" s="8"/>
      <c r="B179" s="8"/>
      <c r="C179" s="8" t="s">
        <v>155</v>
      </c>
      <c r="D179" s="12" t="s">
        <v>578</v>
      </c>
      <c r="E179" s="8"/>
      <c r="F179" s="8">
        <f>Source!CA46</f>
        <v>40</v>
      </c>
      <c r="G179" s="8"/>
      <c r="H179" s="24">
        <f>(F179/100)*((Source!S46/IF(Source!BA46&lt;&gt;0,Source!BA46,1))+(Source!R46/IF(Source!BS46&lt;&gt;0,Source!BS46,1)))</f>
        <v>1529.5799033816427</v>
      </c>
      <c r="I179" s="8"/>
      <c r="J179" s="8">
        <f>Source!AU46</f>
        <v>40</v>
      </c>
      <c r="K179" s="24">
        <f>Source!Y46</f>
        <v>15831.15</v>
      </c>
      <c r="L179" s="8"/>
    </row>
    <row r="180" spans="1:12" ht="15">
      <c r="A180" s="25"/>
      <c r="B180" s="25"/>
      <c r="C180" s="25" t="s">
        <v>579</v>
      </c>
      <c r="D180" s="32" t="s">
        <v>580</v>
      </c>
      <c r="E180" s="25">
        <f>Source!AQ46</f>
        <v>265</v>
      </c>
      <c r="F180" s="25"/>
      <c r="G180" s="26">
        <f>Source!DI46</f>
      </c>
      <c r="H180" s="25"/>
      <c r="I180" s="25"/>
      <c r="J180" s="25"/>
      <c r="K180" s="25"/>
      <c r="L180" s="25">
        <f>Source!U46</f>
        <v>265</v>
      </c>
    </row>
    <row r="181" spans="1:23" ht="15.75">
      <c r="A181" s="8"/>
      <c r="B181" s="8"/>
      <c r="C181" s="8"/>
      <c r="D181" s="8"/>
      <c r="E181" s="8"/>
      <c r="F181" s="8"/>
      <c r="G181" s="8"/>
      <c r="H181" s="29">
        <f>IF(Source!BA46&lt;&gt;0,Source!S46/Source!BA46,Source!S46)+IF(Source!BB46&lt;&gt;0,Source!Q46/Source!BB46,Source!Q46)+H178+H179</f>
        <v>7839.097004830918</v>
      </c>
      <c r="I181" s="30"/>
      <c r="J181" s="30"/>
      <c r="K181" s="29">
        <f>Source!S46+Source!Q46+K178+K179</f>
        <v>81134.65</v>
      </c>
      <c r="L181" s="30">
        <f>Source!U46</f>
        <v>265</v>
      </c>
      <c r="M181" s="28">
        <f>H181</f>
        <v>7839.097004830918</v>
      </c>
      <c r="N181">
        <f>IF(Source!BA46&lt;&gt;0,Source!S46/Source!BA46,Source!S46)</f>
        <v>3823.9497584541064</v>
      </c>
      <c r="O181">
        <f>IF(Source!BI46=1,(IF(Source!BA46&lt;&gt;0,Source!S46/Source!BA46,Source!S46)+IF(Source!BB46&lt;&gt;0,Source!Q46/Source!BB46,Source!Q46)+IF(Source!BC46&lt;&gt;0,Source!P46/Source!BC46,Source!P46)+((Source!BZ46/100)*((Source!S46/IF(Source!BA46&lt;&gt;0,Source!BA46,1))+(Source!R46/IF(Source!BS46&lt;&gt;0,Source!BS46,1))))+((Source!CA46/100)*((Source!S46/IF(Source!BA46&lt;&gt;0,Source!BA46,1))+(Source!R46/IF(Source!BS46&lt;&gt;0,Source!BS46,1))))),0)</f>
        <v>0</v>
      </c>
      <c r="P181">
        <f>IF(Source!BI46=2,(IF(Source!BA46&lt;&gt;0,Source!S46/Source!BA46,Source!S46)+IF(Source!BB46&lt;&gt;0,Source!Q46/Source!BB46,Source!Q46)+IF(Source!BC46&lt;&gt;0,Source!P46/Source!BC46,Source!P46)+((Source!BZ46/100)*((Source!S46/IF(Source!BA46&lt;&gt;0,Source!BA46,1))+(Source!R46/IF(Source!BS46&lt;&gt;0,Source!BS46,1))))+((Source!CA46/100)*((Source!S46/IF(Source!BA46&lt;&gt;0,Source!BA46,1))+(Source!R46/IF(Source!BS46&lt;&gt;0,Source!BS46,1))))),0)</f>
        <v>0</v>
      </c>
      <c r="Q181">
        <f>IF(Source!BI46=3,(IF(Source!BA46&lt;&gt;0,Source!S46/Source!BA46,Source!S46)+IF(Source!BB46&lt;&gt;0,Source!Q46/Source!BB46,Source!Q46)+IF(Source!BC46&lt;&gt;0,Source!P46/Source!BC46,Source!P46)+((Source!BZ46/100)*((Source!S46/IF(Source!BA46&lt;&gt;0,Source!BA46,1))+(Source!R46/IF(Source!BS46&lt;&gt;0,Source!BS46,1))))+((Source!CA46/100)*((Source!S46/IF(Source!BA46&lt;&gt;0,Source!BA46,1))+(Source!R46/IF(Source!BS46&lt;&gt;0,Source!BS46,1))))),0)</f>
        <v>7839.097004830918</v>
      </c>
      <c r="R181">
        <f>IF(Source!BI46=4,(IF(Source!BA46&lt;&gt;0,Source!S46/Source!BA46,Source!S46)+IF(Source!BB46&lt;&gt;0,Source!Q46/Source!BB46,Source!Q46)+IF(Source!BC46&lt;&gt;0,Source!P46/Source!BC46,Source!P46)+((Source!BZ46/100)*((Source!S46/IF(Source!BA46&lt;&gt;0,Source!BA46,1))+(Source!R46/IF(Source!BS46&lt;&gt;0,Source!BS46,1))))+((Source!CA46/100)*((Source!S46/IF(Source!BA46&lt;&gt;0,Source!BA46,1))+(Source!R46/IF(Source!BS46&lt;&gt;0,Source!BS46,1))))),0)</f>
        <v>0</v>
      </c>
      <c r="S181">
        <f>IF(Source!BI46=1,Source!O46+Source!X46+Source!Y46,0)</f>
        <v>0</v>
      </c>
      <c r="T181">
        <f>IF(Source!BI46=2,Source!O46+Source!X46+Source!Y46,0)</f>
        <v>0</v>
      </c>
      <c r="U181">
        <f>IF(Source!BI46=3,Source!O46+Source!X46+Source!Y46,0)</f>
        <v>81134.65</v>
      </c>
      <c r="V181">
        <f>IF(Source!BI46=4,Source!O46+Source!X46+Source!Y46,0)</f>
        <v>0</v>
      </c>
      <c r="W181">
        <f>IF(Source!BS46&lt;&gt;0,Source!R46/Source!BS46,Source!R46)</f>
        <v>0</v>
      </c>
    </row>
    <row r="182" spans="1:12" ht="36" customHeight="1">
      <c r="A182" s="20" t="str">
        <f>Source!E47</f>
        <v>20</v>
      </c>
      <c r="B182" s="20" t="str">
        <f>Source!F47</f>
        <v>Цена поставщика</v>
      </c>
      <c r="C182" s="21" t="str">
        <f>CONCATENATE(Source!G47,"  ",Source!CN47)</f>
        <v>Проект  </v>
      </c>
      <c r="D182" s="22" t="str">
        <f>Source!H47</f>
        <v>К-Т</v>
      </c>
      <c r="E182" s="10">
        <f>ROUND(Source!I47,6)</f>
        <v>1</v>
      </c>
      <c r="F182" s="10">
        <f>IF(Source!AK47&lt;&gt;0,Source!AK47,Source!AL47+Source!AM47+Source!AO47)</f>
        <v>15000</v>
      </c>
      <c r="G182" s="10"/>
      <c r="H182" s="10"/>
      <c r="I182" s="10"/>
      <c r="J182" s="10"/>
      <c r="K182" s="10"/>
      <c r="L182" s="10"/>
    </row>
    <row r="183" spans="1:12" ht="15">
      <c r="A183" s="25"/>
      <c r="B183" s="25"/>
      <c r="C183" s="25" t="s">
        <v>574</v>
      </c>
      <c r="D183" s="25"/>
      <c r="E183" s="25"/>
      <c r="F183" s="25">
        <f>Source!AL47</f>
        <v>15000</v>
      </c>
      <c r="G183" s="26">
        <f>Source!DD47</f>
      </c>
      <c r="H183" s="27">
        <f>IF(Source!BC47&lt;&gt;0,Source!P47/Source!BC47,Source!P47)</f>
        <v>15000</v>
      </c>
      <c r="I183" s="25">
        <f>IF(Source!BO47&lt;&gt;"",Source!BO47,"")</f>
      </c>
      <c r="J183" s="25">
        <f>Source!BC47</f>
        <v>1</v>
      </c>
      <c r="K183" s="27">
        <f>Source!P47</f>
        <v>15000</v>
      </c>
      <c r="L183" s="25"/>
    </row>
    <row r="184" spans="1:23" ht="15.75">
      <c r="A184" s="8"/>
      <c r="B184" s="8"/>
      <c r="C184" s="8"/>
      <c r="D184" s="8"/>
      <c r="E184" s="8"/>
      <c r="F184" s="8"/>
      <c r="G184" s="8"/>
      <c r="H184" s="29">
        <f>IF(Source!BA47&lt;&gt;0,Source!S47/Source!BA47,Source!S47)+IF(Source!BB47&lt;&gt;0,Source!Q47/Source!BB47,Source!Q47)+H183</f>
        <v>15000</v>
      </c>
      <c r="I184" s="30"/>
      <c r="J184" s="30"/>
      <c r="K184" s="29">
        <f>Source!S47+Source!Q47+K183</f>
        <v>15000</v>
      </c>
      <c r="L184" s="30">
        <f>Source!U47</f>
        <v>0</v>
      </c>
      <c r="M184" s="28">
        <f>H184</f>
        <v>15000</v>
      </c>
      <c r="N184">
        <f>IF(Source!BA47&lt;&gt;0,Source!S47/Source!BA47,Source!S47)</f>
        <v>0</v>
      </c>
      <c r="O184">
        <f>IF(Source!BI47=1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P184">
        <f>IF(Source!BI47=2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Q184">
        <f>IF(Source!BI47=3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0</v>
      </c>
      <c r="R184">
        <f>IF(Source!BI47=4,(IF(Source!BA47&lt;&gt;0,Source!S47/Source!BA47,Source!S47)+IF(Source!BB47&lt;&gt;0,Source!Q47/Source!BB47,Source!Q47)+IF(Source!BC47&lt;&gt;0,Source!P47/Source!BC47,Source!P47)+((Source!BZ47/100)*((Source!S47/IF(Source!BA47&lt;&gt;0,Source!BA47,1))+(Source!R47/IF(Source!BS47&lt;&gt;0,Source!BS47,1))))+((Source!CA47/100)*((Source!S47/IF(Source!BA47&lt;&gt;0,Source!BA47,1))+(Source!R47/IF(Source!BS47&lt;&gt;0,Source!BS47,1))))),0)</f>
        <v>15000</v>
      </c>
      <c r="S184">
        <f>IF(Source!BI47=1,Source!O47+Source!X47+Source!Y47,0)</f>
        <v>0</v>
      </c>
      <c r="T184">
        <f>IF(Source!BI47=2,Source!O47+Source!X47+Source!Y47,0)</f>
        <v>0</v>
      </c>
      <c r="U184">
        <f>IF(Source!BI47=3,Source!O47+Source!X47+Source!Y47,0)</f>
        <v>0</v>
      </c>
      <c r="V184">
        <f>IF(Source!BI47=4,Source!O47+Source!X47+Source!Y47,0)</f>
        <v>15000</v>
      </c>
      <c r="W184">
        <f>IF(Source!BS47&lt;&gt;0,Source!R47/Source!BS47,Source!R47)</f>
        <v>0</v>
      </c>
    </row>
    <row r="186" spans="3:23" s="30" customFormat="1" ht="15.75">
      <c r="C186" s="30" t="s">
        <v>581</v>
      </c>
      <c r="G186" s="66">
        <f>SUM(M40:M185)</f>
        <v>225008.79136273562</v>
      </c>
      <c r="H186" s="66"/>
      <c r="J186" s="66">
        <f>ROUND(Source!AB22+Source!AK22+Source!AL22+Source!AE22*0/100,2)</f>
        <v>371511.34</v>
      </c>
      <c r="K186" s="66"/>
      <c r="L186" s="30">
        <f>Source!AH22</f>
        <v>421.88</v>
      </c>
      <c r="N186" s="29">
        <f aca="true" t="shared" si="0" ref="N186:W186">SUM(N40:N185)</f>
        <v>5297.0705314009665</v>
      </c>
      <c r="O186" s="29">
        <f t="shared" si="0"/>
        <v>1124.577378939976</v>
      </c>
      <c r="P186" s="29">
        <f t="shared" si="0"/>
        <v>22045.116978964736</v>
      </c>
      <c r="Q186" s="29">
        <f t="shared" si="0"/>
        <v>7839.097004830918</v>
      </c>
      <c r="R186" s="29">
        <f t="shared" si="0"/>
        <v>194000</v>
      </c>
      <c r="S186" s="29">
        <f t="shared" si="0"/>
        <v>6277.77</v>
      </c>
      <c r="T186" s="29">
        <f t="shared" si="0"/>
        <v>90098.92</v>
      </c>
      <c r="U186" s="29">
        <f t="shared" si="0"/>
        <v>81134.65</v>
      </c>
      <c r="V186" s="29">
        <f t="shared" si="0"/>
        <v>194000</v>
      </c>
      <c r="W186" s="30">
        <f t="shared" si="0"/>
        <v>623.3342995169083</v>
      </c>
    </row>
    <row r="189" spans="3:23" s="40" customFormat="1" ht="18" hidden="1">
      <c r="C189" s="40" t="s">
        <v>582</v>
      </c>
      <c r="G189" s="67">
        <f>G186</f>
        <v>225008.79136273562</v>
      </c>
      <c r="H189" s="67"/>
      <c r="J189" s="67">
        <f>ROUND(Source!O49+Source!X49+Source!Y49+Source!R49*0/100,2)</f>
        <v>371511.34</v>
      </c>
      <c r="K189" s="67"/>
      <c r="L189" s="40">
        <f>Source!U49</f>
        <v>421.88</v>
      </c>
      <c r="N189" s="41">
        <f aca="true" t="shared" si="1" ref="N189:W189">N186</f>
        <v>5297.0705314009665</v>
      </c>
      <c r="O189" s="41">
        <f t="shared" si="1"/>
        <v>1124.577378939976</v>
      </c>
      <c r="P189" s="41">
        <f t="shared" si="1"/>
        <v>22045.116978964736</v>
      </c>
      <c r="Q189" s="41">
        <f t="shared" si="1"/>
        <v>7839.097004830918</v>
      </c>
      <c r="R189" s="41">
        <f t="shared" si="1"/>
        <v>194000</v>
      </c>
      <c r="S189" s="41">
        <f t="shared" si="1"/>
        <v>6277.77</v>
      </c>
      <c r="T189" s="41">
        <f t="shared" si="1"/>
        <v>90098.92</v>
      </c>
      <c r="U189" s="41">
        <f t="shared" si="1"/>
        <v>81134.65</v>
      </c>
      <c r="V189" s="41">
        <f t="shared" si="1"/>
        <v>194000</v>
      </c>
      <c r="W189" s="40">
        <f t="shared" si="1"/>
        <v>623.3342995169083</v>
      </c>
    </row>
    <row r="191" spans="3:11" ht="18">
      <c r="C191" s="40" t="s">
        <v>583</v>
      </c>
      <c r="D191" s="68" t="str">
        <f>Source!G49</f>
        <v>Устройство теплосчетчика</v>
      </c>
      <c r="E191" s="68"/>
      <c r="F191" s="68"/>
      <c r="G191" s="68"/>
      <c r="H191" s="68"/>
      <c r="I191" s="68"/>
      <c r="J191" s="68"/>
      <c r="K191" s="68"/>
    </row>
    <row r="192" spans="3:12" ht="18">
      <c r="C192" s="69" t="str">
        <f>Source!H62</f>
        <v>ПРЯМЫЕ ЗАТРАТЫ</v>
      </c>
      <c r="D192" s="69"/>
      <c r="E192" s="69"/>
      <c r="F192" s="69"/>
      <c r="G192" s="69"/>
      <c r="H192" s="69"/>
      <c r="I192" s="69"/>
      <c r="J192" s="70">
        <f>Source!F62</f>
        <v>295698.58</v>
      </c>
      <c r="K192" s="71"/>
      <c r="L192" s="44"/>
    </row>
    <row r="193" spans="3:12" ht="18">
      <c r="C193" s="69" t="str">
        <f>Source!H63</f>
        <v>НАКЛАДНЫЕ  РАСХОДЫ</v>
      </c>
      <c r="D193" s="69"/>
      <c r="E193" s="69"/>
      <c r="F193" s="69"/>
      <c r="G193" s="69"/>
      <c r="H193" s="69"/>
      <c r="I193" s="69"/>
      <c r="J193" s="70">
        <f>Source!F63</f>
        <v>45941.69</v>
      </c>
      <c r="K193" s="71"/>
      <c r="L193" s="44"/>
    </row>
    <row r="194" spans="3:12" ht="18">
      <c r="C194" s="69" t="str">
        <f>Source!H64</f>
        <v>СМЕТНАЯ ПРИБЫЛЬ</v>
      </c>
      <c r="D194" s="69"/>
      <c r="E194" s="69"/>
      <c r="F194" s="69"/>
      <c r="G194" s="69"/>
      <c r="H194" s="69"/>
      <c r="I194" s="69"/>
      <c r="J194" s="70">
        <f>Source!F64</f>
        <v>29871.07</v>
      </c>
      <c r="K194" s="71"/>
      <c r="L194" s="44"/>
    </row>
    <row r="195" spans="3:12" ht="18">
      <c r="C195" s="69" t="str">
        <f>Source!H65</f>
        <v>ИТОГО</v>
      </c>
      <c r="D195" s="69"/>
      <c r="E195" s="69"/>
      <c r="F195" s="69"/>
      <c r="G195" s="69"/>
      <c r="H195" s="69"/>
      <c r="I195" s="69"/>
      <c r="J195" s="70">
        <f>Source!F65</f>
        <v>371511.34</v>
      </c>
      <c r="K195" s="71"/>
      <c r="L195" s="44"/>
    </row>
    <row r="196" spans="3:12" ht="18">
      <c r="C196" s="69" t="str">
        <f>Source!H67</f>
        <v>Фонд оплаты труда</v>
      </c>
      <c r="D196" s="69"/>
      <c r="E196" s="69"/>
      <c r="F196" s="69"/>
      <c r="G196" s="69"/>
      <c r="H196" s="69"/>
      <c r="I196" s="69"/>
      <c r="J196" s="70">
        <f>Source!F67</f>
        <v>61276.19</v>
      </c>
      <c r="K196" s="71"/>
      <c r="L196" s="44"/>
    </row>
    <row r="197" spans="3:12" ht="18">
      <c r="C197" s="69" t="str">
        <f>Source!H72</f>
        <v>НДС 18%</v>
      </c>
      <c r="D197" s="69"/>
      <c r="E197" s="69"/>
      <c r="F197" s="69"/>
      <c r="G197" s="69"/>
      <c r="H197" s="69"/>
      <c r="I197" s="69"/>
      <c r="J197" s="70">
        <f>Source!F72</f>
        <v>66872.04</v>
      </c>
      <c r="K197" s="71"/>
      <c r="L197" s="44"/>
    </row>
    <row r="198" spans="3:12" ht="18">
      <c r="C198" s="69" t="str">
        <f>Source!H73</f>
        <v>ВСЕГО</v>
      </c>
      <c r="D198" s="69"/>
      <c r="E198" s="69"/>
      <c r="F198" s="69"/>
      <c r="G198" s="69"/>
      <c r="H198" s="69"/>
      <c r="I198" s="69"/>
      <c r="J198" s="70">
        <f>Source!F73</f>
        <v>438383.37</v>
      </c>
      <c r="K198" s="71"/>
      <c r="L198" s="44"/>
    </row>
    <row r="202" spans="1:8" s="4" customFormat="1" ht="12.75">
      <c r="A202" s="4" t="s">
        <v>584</v>
      </c>
      <c r="C202" s="45" t="str">
        <f>IF(Source!AO12&lt;&gt;"",Source!AO12," ")</f>
        <v> </v>
      </c>
      <c r="D202" s="45"/>
      <c r="E202" s="45"/>
      <c r="F202" s="45"/>
      <c r="G202" s="45"/>
      <c r="H202" s="4" t="str">
        <f>IF(Source!R12&lt;&gt;"",Source!R12," ")</f>
        <v> </v>
      </c>
    </row>
    <row r="203" spans="3:7" s="5" customFormat="1" ht="11.25">
      <c r="C203" s="72" t="s">
        <v>585</v>
      </c>
      <c r="D203" s="72"/>
      <c r="E203" s="72"/>
      <c r="F203" s="72"/>
      <c r="G203" s="72"/>
    </row>
    <row r="205" spans="1:8" s="4" customFormat="1" ht="12.75">
      <c r="A205" s="4" t="s">
        <v>586</v>
      </c>
      <c r="C205" s="45" t="str">
        <f>IF(Source!AP12&lt;&gt;"",Source!AP12," ")</f>
        <v> </v>
      </c>
      <c r="D205" s="45"/>
      <c r="E205" s="45"/>
      <c r="F205" s="45"/>
      <c r="G205" s="45"/>
      <c r="H205" s="4" t="str">
        <f>IF(Source!S12&lt;&gt;"",Source!S12," ")</f>
        <v> </v>
      </c>
    </row>
    <row r="206" spans="3:7" s="5" customFormat="1" ht="11.25">
      <c r="C206" s="72" t="s">
        <v>585</v>
      </c>
      <c r="D206" s="72"/>
      <c r="E206" s="72"/>
      <c r="F206" s="72"/>
      <c r="G206" s="72"/>
    </row>
  </sheetData>
  <mergeCells count="63">
    <mergeCell ref="C198:I198"/>
    <mergeCell ref="J198:K198"/>
    <mergeCell ref="C203:G203"/>
    <mergeCell ref="C206:G206"/>
    <mergeCell ref="C196:I196"/>
    <mergeCell ref="J196:K196"/>
    <mergeCell ref="C197:I197"/>
    <mergeCell ref="J197:K197"/>
    <mergeCell ref="C194:I194"/>
    <mergeCell ref="J194:K194"/>
    <mergeCell ref="C195:I195"/>
    <mergeCell ref="J195:K195"/>
    <mergeCell ref="D191:K191"/>
    <mergeCell ref="C192:I192"/>
    <mergeCell ref="J192:K192"/>
    <mergeCell ref="C193:I193"/>
    <mergeCell ref="J193:K193"/>
    <mergeCell ref="A33:C33"/>
    <mergeCell ref="J186:K186"/>
    <mergeCell ref="G186:H186"/>
    <mergeCell ref="J189:K189"/>
    <mergeCell ref="G189:H189"/>
    <mergeCell ref="C31:F31"/>
    <mergeCell ref="G31:H31"/>
    <mergeCell ref="I31:J31"/>
    <mergeCell ref="K31:L31"/>
    <mergeCell ref="C30:F30"/>
    <mergeCell ref="G30:H30"/>
    <mergeCell ref="I30:J30"/>
    <mergeCell ref="K30:L30"/>
    <mergeCell ref="C29:F29"/>
    <mergeCell ref="G29:H29"/>
    <mergeCell ref="I29:J29"/>
    <mergeCell ref="K29:L29"/>
    <mergeCell ref="C28:F28"/>
    <mergeCell ref="G28:H28"/>
    <mergeCell ref="I28:J28"/>
    <mergeCell ref="K28:L28"/>
    <mergeCell ref="C27:F27"/>
    <mergeCell ref="G27:H27"/>
    <mergeCell ref="I27:J27"/>
    <mergeCell ref="K27:L27"/>
    <mergeCell ref="C26:F26"/>
    <mergeCell ref="G26:H26"/>
    <mergeCell ref="I26:J26"/>
    <mergeCell ref="K26:L26"/>
    <mergeCell ref="C25:F25"/>
    <mergeCell ref="G25:H25"/>
    <mergeCell ref="I25:J25"/>
    <mergeCell ref="K25:L25"/>
    <mergeCell ref="B18:L18"/>
    <mergeCell ref="B20:L20"/>
    <mergeCell ref="G24:H24"/>
    <mergeCell ref="I24:J24"/>
    <mergeCell ref="A1:C1"/>
    <mergeCell ref="G1:L1"/>
    <mergeCell ref="A3:C3"/>
    <mergeCell ref="G3:L3"/>
    <mergeCell ref="A16:L16"/>
    <mergeCell ref="A6:C6"/>
    <mergeCell ref="G6:L6"/>
    <mergeCell ref="A11:L11"/>
    <mergeCell ref="A12:L12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5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36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ROW(A75)</f>
        <v>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11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8807726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5392084</v>
      </c>
      <c r="CB12" s="1">
        <v>5392077</v>
      </c>
      <c r="CC12" s="1">
        <v>5392075</v>
      </c>
      <c r="CD12" s="1">
        <v>5392073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12</v>
      </c>
      <c r="CP12" s="1" t="s">
        <v>12</v>
      </c>
      <c r="CQ12" s="1" t="s">
        <v>12</v>
      </c>
      <c r="CR12" s="1" t="s">
        <v>13</v>
      </c>
      <c r="CS12" s="1">
        <v>3381686</v>
      </c>
      <c r="CT12" s="1">
        <v>0</v>
      </c>
      <c r="CU12" s="1">
        <v>0</v>
      </c>
      <c r="CV12" s="1">
        <v>5633627</v>
      </c>
      <c r="CW12" s="1">
        <v>7252965</v>
      </c>
      <c r="CX12" s="1">
        <v>8645824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B75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№58 Устройство теплосчетчика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295698.58</v>
      </c>
      <c r="P18" s="2">
        <f t="shared" si="0"/>
        <v>229543.06</v>
      </c>
      <c r="Q18" s="2">
        <f t="shared" si="0"/>
        <v>11330.84</v>
      </c>
      <c r="R18" s="2">
        <f t="shared" si="0"/>
        <v>6451.51</v>
      </c>
      <c r="S18" s="2">
        <f t="shared" si="0"/>
        <v>54824.68</v>
      </c>
      <c r="T18" s="2">
        <f t="shared" si="0"/>
        <v>0</v>
      </c>
      <c r="U18" s="2">
        <f t="shared" si="0"/>
        <v>421.88</v>
      </c>
      <c r="V18" s="2">
        <f t="shared" si="0"/>
        <v>56.88</v>
      </c>
      <c r="W18" s="2">
        <f t="shared" si="0"/>
        <v>0</v>
      </c>
      <c r="X18" s="2">
        <f t="shared" si="0"/>
        <v>45941.69</v>
      </c>
      <c r="Y18" s="2">
        <f t="shared" si="0"/>
        <v>29871.07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ROW(A49)</f>
        <v>49</v>
      </c>
      <c r="E20" s="1"/>
      <c r="F20" s="1" t="s">
        <v>14</v>
      </c>
      <c r="G20" s="1" t="s">
        <v>15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16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B49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Устройство теплосчетчика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295698.58</v>
      </c>
      <c r="P22" s="2">
        <f t="shared" si="1"/>
        <v>229543.06</v>
      </c>
      <c r="Q22" s="2">
        <f t="shared" si="1"/>
        <v>11330.84</v>
      </c>
      <c r="R22" s="2">
        <f t="shared" si="1"/>
        <v>6451.51</v>
      </c>
      <c r="S22" s="2">
        <f t="shared" si="1"/>
        <v>54824.68</v>
      </c>
      <c r="T22" s="2">
        <f t="shared" si="1"/>
        <v>0</v>
      </c>
      <c r="U22" s="2">
        <f t="shared" si="1"/>
        <v>421.88</v>
      </c>
      <c r="V22" s="2">
        <f t="shared" si="1"/>
        <v>56.88</v>
      </c>
      <c r="W22" s="2">
        <f t="shared" si="1"/>
        <v>0</v>
      </c>
      <c r="X22" s="2">
        <f t="shared" si="1"/>
        <v>45941.69</v>
      </c>
      <c r="Y22" s="2">
        <f t="shared" si="1"/>
        <v>29871.07</v>
      </c>
      <c r="Z22" s="2">
        <f t="shared" si="1"/>
        <v>0</v>
      </c>
      <c r="AA22" s="2">
        <f t="shared" si="1"/>
        <v>0</v>
      </c>
      <c r="AB22" s="2">
        <f t="shared" si="1"/>
        <v>295698.58</v>
      </c>
      <c r="AC22" s="2">
        <f t="shared" si="1"/>
        <v>229543.06</v>
      </c>
      <c r="AD22" s="2">
        <f t="shared" si="1"/>
        <v>11330.84</v>
      </c>
      <c r="AE22" s="2">
        <f t="shared" si="1"/>
        <v>6451.51</v>
      </c>
      <c r="AF22" s="2">
        <f t="shared" si="1"/>
        <v>54824.68</v>
      </c>
      <c r="AG22" s="2">
        <f t="shared" si="1"/>
        <v>0</v>
      </c>
      <c r="AH22" s="2">
        <f t="shared" si="1"/>
        <v>421.88</v>
      </c>
      <c r="AI22" s="2">
        <f t="shared" si="1"/>
        <v>56.88</v>
      </c>
      <c r="AJ22" s="2">
        <f t="shared" si="1"/>
        <v>0</v>
      </c>
      <c r="AK22" s="2">
        <f t="shared" si="1"/>
        <v>45941.69</v>
      </c>
      <c r="AL22" s="2">
        <f t="shared" si="1"/>
        <v>29871.07</v>
      </c>
      <c r="AM22" s="2">
        <f t="shared" si="1"/>
        <v>0</v>
      </c>
    </row>
    <row r="24" spans="1:154" ht="12.75">
      <c r="A24">
        <v>17</v>
      </c>
      <c r="B24">
        <v>1</v>
      </c>
      <c r="E24" t="s">
        <v>17</v>
      </c>
      <c r="F24" t="s">
        <v>18</v>
      </c>
      <c r="G24" t="s">
        <v>19</v>
      </c>
      <c r="H24" t="s">
        <v>20</v>
      </c>
      <c r="I24">
        <v>1</v>
      </c>
      <c r="J24">
        <v>0</v>
      </c>
      <c r="O24">
        <f aca="true" t="shared" si="2" ref="O24:O47">ROUND(CP24,2)</f>
        <v>120000</v>
      </c>
      <c r="P24">
        <f aca="true" t="shared" si="3" ref="P24:P47">ROUND(CQ24*I24,2)</f>
        <v>120000</v>
      </c>
      <c r="Q24">
        <f aca="true" t="shared" si="4" ref="Q24:Q47">ROUND(CR24*I24,2)</f>
        <v>0</v>
      </c>
      <c r="R24">
        <f aca="true" t="shared" si="5" ref="R24:R47">ROUND(CS24*I24,2)</f>
        <v>0</v>
      </c>
      <c r="S24">
        <f aca="true" t="shared" si="6" ref="S24:S47">ROUND(CT24*I24,2)</f>
        <v>0</v>
      </c>
      <c r="T24">
        <f aca="true" t="shared" si="7" ref="T24:T47">ROUND(CU24*I24,2)</f>
        <v>0</v>
      </c>
      <c r="U24">
        <f aca="true" t="shared" si="8" ref="U24:U47">CV24*I24</f>
        <v>0</v>
      </c>
      <c r="V24">
        <f aca="true" t="shared" si="9" ref="V24:V47">CW24*I24</f>
        <v>0</v>
      </c>
      <c r="W24">
        <f aca="true" t="shared" si="10" ref="W24:W47">ROUND(CX24*I24,2)</f>
        <v>0</v>
      </c>
      <c r="X24">
        <f aca="true" t="shared" si="11" ref="X24:X47">ROUND(CY24,2)</f>
        <v>0</v>
      </c>
      <c r="Y24">
        <f aca="true" t="shared" si="12" ref="Y24:Y47">ROUND(CZ24,2)</f>
        <v>0</v>
      </c>
      <c r="AA24">
        <v>0</v>
      </c>
      <c r="AB24">
        <f aca="true" t="shared" si="13" ref="AB24:AB47">(AC24+AD24+AF24)</f>
        <v>120000</v>
      </c>
      <c r="AC24">
        <f aca="true" t="shared" si="14" ref="AC24:AD28">(ES24)</f>
        <v>120000</v>
      </c>
      <c r="AD24">
        <f t="shared" si="14"/>
        <v>0</v>
      </c>
      <c r="AE24">
        <f>(((EU24)*1*1*1*1*1*1*1*1*1*1*1*1*1*1*1*1*1*1*1*1*1*1*1*1*1*1*1*1)+0)</f>
        <v>0</v>
      </c>
      <c r="AF24">
        <f>((EV24)*1*1*1*1*1*1*1*1*1*1*1*1*1*1*1*1*1*1*1*1*1*1*1*1*1*1*1*1)</f>
        <v>0</v>
      </c>
      <c r="AG24">
        <f>(AP24)</f>
        <v>0</v>
      </c>
      <c r="AH24">
        <f aca="true" t="shared" si="15" ref="AH24:AI28">((EW24)*1*1*1*1*1*1*1*1*1*1*1*1*1*1*1*1*1*1*1*1*1*1*1*1*1*1*1)</f>
        <v>0</v>
      </c>
      <c r="AI24">
        <f t="shared" si="15"/>
        <v>0</v>
      </c>
      <c r="AJ24">
        <f>(AS24)</f>
        <v>0</v>
      </c>
      <c r="AK24">
        <v>120000</v>
      </c>
      <c r="AL24">
        <v>120000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f aca="true" t="shared" si="16" ref="AT24:AT47">BZ24</f>
        <v>112</v>
      </c>
      <c r="AU24">
        <f aca="true" t="shared" si="17" ref="AU24:AU47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3</v>
      </c>
      <c r="BI24">
        <v>4</v>
      </c>
      <c r="BM24">
        <v>0</v>
      </c>
      <c r="BN24">
        <v>0</v>
      </c>
      <c r="BP24">
        <v>0</v>
      </c>
      <c r="BQ24">
        <v>1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112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18" ref="CP24:CP47">(P24+Q24+S24)</f>
        <v>120000</v>
      </c>
      <c r="CQ24">
        <f aca="true" t="shared" si="19" ref="CQ24:CQ47">(AC24)*BC24</f>
        <v>120000</v>
      </c>
      <c r="CR24">
        <f aca="true" t="shared" si="20" ref="CR24:CR47">(AD24)*BB24</f>
        <v>0</v>
      </c>
      <c r="CS24">
        <f aca="true" t="shared" si="21" ref="CS24:CS47">(AE24)*BS24</f>
        <v>0</v>
      </c>
      <c r="CT24">
        <f aca="true" t="shared" si="22" ref="CT24:CT47">(AF24)*BA24</f>
        <v>0</v>
      </c>
      <c r="CU24">
        <f aca="true" t="shared" si="23" ref="CU24:CU47">(AG24)*BT24</f>
        <v>0</v>
      </c>
      <c r="CV24">
        <f aca="true" t="shared" si="24" ref="CV24:CV47">(AH24)*BU24</f>
        <v>0</v>
      </c>
      <c r="CW24">
        <f aca="true" t="shared" si="25" ref="CW24:CW47">(AI24)*BV24</f>
        <v>0</v>
      </c>
      <c r="CX24">
        <f aca="true" t="shared" si="26" ref="CX24:CX47">(AJ24)*BW24</f>
        <v>0</v>
      </c>
      <c r="CY24">
        <f aca="true" t="shared" si="27" ref="CY24:CY32">((((S24+R24)*BZ24)/100)*IF((1=1),1,0.6)*IF((0=0),1,1.2)*IF((1=1),1,0.9)*IF((1=1),1,0.7))</f>
        <v>0</v>
      </c>
      <c r="CZ24">
        <f aca="true" t="shared" si="28" ref="CZ24:CZ32">((((S24+R24)*CA24)/100)*IF((1=1),1,0.9)*1)</f>
        <v>0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20</v>
      </c>
      <c r="DW24" t="s">
        <v>20</v>
      </c>
      <c r="DX24">
        <v>1</v>
      </c>
      <c r="EE24">
        <v>7348697</v>
      </c>
      <c r="EF24">
        <v>1</v>
      </c>
      <c r="EG24" t="s">
        <v>21</v>
      </c>
      <c r="EH24">
        <v>0</v>
      </c>
      <c r="EI24" t="s">
        <v>21</v>
      </c>
      <c r="EJ24">
        <v>4</v>
      </c>
      <c r="EK24">
        <v>0</v>
      </c>
      <c r="EL24" t="s">
        <v>21</v>
      </c>
      <c r="EM24" t="s">
        <v>22</v>
      </c>
      <c r="EQ24">
        <v>0</v>
      </c>
      <c r="ER24">
        <v>0</v>
      </c>
      <c r="ES24">
        <v>120000</v>
      </c>
      <c r="ET24">
        <v>0</v>
      </c>
      <c r="EU24">
        <v>0</v>
      </c>
      <c r="EV24">
        <v>0</v>
      </c>
      <c r="EW24">
        <v>0</v>
      </c>
      <c r="EX24">
        <v>0</v>
      </c>
    </row>
    <row r="25" spans="1:154" ht="12.75">
      <c r="A25">
        <v>17</v>
      </c>
      <c r="B25">
        <v>1</v>
      </c>
      <c r="E25" t="s">
        <v>23</v>
      </c>
      <c r="F25" t="s">
        <v>18</v>
      </c>
      <c r="G25" t="s">
        <v>24</v>
      </c>
      <c r="H25" t="s">
        <v>20</v>
      </c>
      <c r="I25">
        <v>1</v>
      </c>
      <c r="J25">
        <v>0</v>
      </c>
      <c r="O25">
        <f t="shared" si="2"/>
        <v>59000</v>
      </c>
      <c r="P25">
        <f t="shared" si="3"/>
        <v>59000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  <c r="AA25">
        <v>0</v>
      </c>
      <c r="AB25">
        <f t="shared" si="13"/>
        <v>59000</v>
      </c>
      <c r="AC25">
        <f t="shared" si="14"/>
        <v>59000</v>
      </c>
      <c r="AD25">
        <f t="shared" si="14"/>
        <v>0</v>
      </c>
      <c r="AE25">
        <f>(((EU25)*1*1*1*1*1*1*1*1*1*1*1*1*1*1*1*1*1*1*1*1*1*1*1*1*1*1*1*1)+0)</f>
        <v>0</v>
      </c>
      <c r="AF25">
        <f>((EV25)*1*1*1*1*1*1*1*1*1*1*1*1*1*1*1*1*1*1*1*1*1*1*1*1*1*1*1*1)</f>
        <v>0</v>
      </c>
      <c r="AG25">
        <f>(AP25)</f>
        <v>0</v>
      </c>
      <c r="AH25">
        <f t="shared" si="15"/>
        <v>0</v>
      </c>
      <c r="AI25">
        <f t="shared" si="15"/>
        <v>0</v>
      </c>
      <c r="AJ25">
        <f>(AS25)</f>
        <v>0</v>
      </c>
      <c r="AK25">
        <v>59000</v>
      </c>
      <c r="AL25">
        <v>59000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f t="shared" si="16"/>
        <v>112</v>
      </c>
      <c r="AU25">
        <f t="shared" si="17"/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4</v>
      </c>
      <c r="BM25">
        <v>0</v>
      </c>
      <c r="BN25">
        <v>0</v>
      </c>
      <c r="BP25">
        <v>0</v>
      </c>
      <c r="BQ25">
        <v>1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112</v>
      </c>
      <c r="CA25">
        <v>65</v>
      </c>
      <c r="CF25">
        <v>0</v>
      </c>
      <c r="CG25">
        <v>0</v>
      </c>
      <c r="CM25">
        <v>0</v>
      </c>
      <c r="CO25">
        <v>0</v>
      </c>
      <c r="CP25">
        <f t="shared" si="18"/>
        <v>59000</v>
      </c>
      <c r="CQ25">
        <f t="shared" si="19"/>
        <v>59000</v>
      </c>
      <c r="CR25">
        <f t="shared" si="20"/>
        <v>0</v>
      </c>
      <c r="CS25">
        <f t="shared" si="21"/>
        <v>0</v>
      </c>
      <c r="CT25">
        <f t="shared" si="22"/>
        <v>0</v>
      </c>
      <c r="CU25">
        <f t="shared" si="23"/>
        <v>0</v>
      </c>
      <c r="CV25">
        <f t="shared" si="24"/>
        <v>0</v>
      </c>
      <c r="CW25">
        <f t="shared" si="25"/>
        <v>0</v>
      </c>
      <c r="CX25">
        <f t="shared" si="26"/>
        <v>0</v>
      </c>
      <c r="CY25">
        <f t="shared" si="27"/>
        <v>0</v>
      </c>
      <c r="CZ25">
        <f t="shared" si="28"/>
        <v>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20</v>
      </c>
      <c r="DW25" t="s">
        <v>20</v>
      </c>
      <c r="DX25">
        <v>1</v>
      </c>
      <c r="EE25">
        <v>7348697</v>
      </c>
      <c r="EF25">
        <v>1</v>
      </c>
      <c r="EG25" t="s">
        <v>21</v>
      </c>
      <c r="EH25">
        <v>0</v>
      </c>
      <c r="EI25" t="s">
        <v>21</v>
      </c>
      <c r="EJ25">
        <v>4</v>
      </c>
      <c r="EK25">
        <v>0</v>
      </c>
      <c r="EL25" t="s">
        <v>21</v>
      </c>
      <c r="EM25" t="s">
        <v>22</v>
      </c>
      <c r="EQ25">
        <v>0</v>
      </c>
      <c r="ER25">
        <v>0</v>
      </c>
      <c r="ES25">
        <v>59000</v>
      </c>
      <c r="ET25">
        <v>0</v>
      </c>
      <c r="EU25">
        <v>0</v>
      </c>
      <c r="EV25">
        <v>0</v>
      </c>
      <c r="EW25">
        <v>0</v>
      </c>
      <c r="EX25">
        <v>0</v>
      </c>
    </row>
    <row r="26" spans="1:154" ht="12.75">
      <c r="A26">
        <v>17</v>
      </c>
      <c r="B26">
        <v>1</v>
      </c>
      <c r="C26">
        <f>ROW(SmtRes!A14)</f>
        <v>14</v>
      </c>
      <c r="D26">
        <f>ROW(EtalonRes!A14)</f>
        <v>14</v>
      </c>
      <c r="E26" t="s">
        <v>25</v>
      </c>
      <c r="F26" t="s">
        <v>26</v>
      </c>
      <c r="G26" t="s">
        <v>27</v>
      </c>
      <c r="H26" t="s">
        <v>28</v>
      </c>
      <c r="I26">
        <v>0.02</v>
      </c>
      <c r="J26">
        <v>0</v>
      </c>
      <c r="O26">
        <f t="shared" si="2"/>
        <v>844.86</v>
      </c>
      <c r="P26">
        <f t="shared" si="3"/>
        <v>664.42</v>
      </c>
      <c r="Q26">
        <f t="shared" si="4"/>
        <v>19.15</v>
      </c>
      <c r="R26">
        <f t="shared" si="5"/>
        <v>1.04</v>
      </c>
      <c r="S26">
        <f t="shared" si="6"/>
        <v>161.29</v>
      </c>
      <c r="T26">
        <f t="shared" si="7"/>
        <v>0</v>
      </c>
      <c r="U26">
        <f t="shared" si="8"/>
        <v>1.595</v>
      </c>
      <c r="V26">
        <f t="shared" si="9"/>
        <v>0.0354</v>
      </c>
      <c r="W26">
        <f t="shared" si="10"/>
        <v>0</v>
      </c>
      <c r="X26">
        <f t="shared" si="11"/>
        <v>207.78</v>
      </c>
      <c r="Y26">
        <f t="shared" si="12"/>
        <v>134.73</v>
      </c>
      <c r="AA26">
        <v>0</v>
      </c>
      <c r="AB26">
        <f t="shared" si="13"/>
        <v>9749.789999999999</v>
      </c>
      <c r="AC26">
        <f t="shared" si="14"/>
        <v>8788.64</v>
      </c>
      <c r="AD26">
        <f t="shared" si="14"/>
        <v>181.99</v>
      </c>
      <c r="AE26">
        <f>((EU26)*1*1*1*1*1*1*1*1*1*1*1*1*1*1*1*1*1*1*1*1*1*1*1*1*1*1*1*1)</f>
        <v>5</v>
      </c>
      <c r="AF26">
        <f>((EV26)*1*1*1*1*1*1*1*1*1*1*1*1*1*1*1*1*1*1*1*1*1*1*1*1*1*1*1*1)</f>
        <v>779.16</v>
      </c>
      <c r="AG26">
        <f>(AP26)</f>
        <v>0</v>
      </c>
      <c r="AH26">
        <f t="shared" si="15"/>
        <v>79.75</v>
      </c>
      <c r="AI26">
        <f t="shared" si="15"/>
        <v>1.77</v>
      </c>
      <c r="AJ26">
        <f>(AS26)</f>
        <v>0</v>
      </c>
      <c r="AK26">
        <v>9749.79</v>
      </c>
      <c r="AL26">
        <v>8788.64</v>
      </c>
      <c r="AM26">
        <v>181.99</v>
      </c>
      <c r="AN26">
        <v>5</v>
      </c>
      <c r="AO26">
        <v>779.16</v>
      </c>
      <c r="AP26">
        <v>0</v>
      </c>
      <c r="AQ26">
        <v>79.75</v>
      </c>
      <c r="AR26">
        <v>1.77</v>
      </c>
      <c r="AS26">
        <v>0</v>
      </c>
      <c r="AT26">
        <f t="shared" si="16"/>
        <v>128</v>
      </c>
      <c r="AU26">
        <f t="shared" si="17"/>
        <v>83</v>
      </c>
      <c r="AV26">
        <v>1</v>
      </c>
      <c r="AW26">
        <v>1</v>
      </c>
      <c r="AX26">
        <v>1</v>
      </c>
      <c r="AY26">
        <v>1</v>
      </c>
      <c r="AZ26">
        <v>5.15</v>
      </c>
      <c r="BA26">
        <v>10.35</v>
      </c>
      <c r="BB26">
        <v>5.26</v>
      </c>
      <c r="BC26">
        <v>3.78</v>
      </c>
      <c r="BH26">
        <v>0</v>
      </c>
      <c r="BI26">
        <v>1</v>
      </c>
      <c r="BJ26" t="s">
        <v>29</v>
      </c>
      <c r="BM26">
        <v>25</v>
      </c>
      <c r="BN26">
        <v>0</v>
      </c>
      <c r="BO26" t="s">
        <v>26</v>
      </c>
      <c r="BP26">
        <v>1</v>
      </c>
      <c r="BQ26">
        <v>2</v>
      </c>
      <c r="BR26">
        <v>0</v>
      </c>
      <c r="BS26">
        <v>10.35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128</v>
      </c>
      <c r="CA26">
        <v>83</v>
      </c>
      <c r="CF26">
        <v>0</v>
      </c>
      <c r="CG26">
        <v>0</v>
      </c>
      <c r="CM26">
        <v>0</v>
      </c>
      <c r="CO26">
        <v>0</v>
      </c>
      <c r="CP26">
        <f t="shared" si="18"/>
        <v>844.8599999999999</v>
      </c>
      <c r="CQ26">
        <f t="shared" si="19"/>
        <v>33221.059199999996</v>
      </c>
      <c r="CR26">
        <f t="shared" si="20"/>
        <v>957.2674</v>
      </c>
      <c r="CS26">
        <f t="shared" si="21"/>
        <v>51.75</v>
      </c>
      <c r="CT26">
        <f t="shared" si="22"/>
        <v>8064.306</v>
      </c>
      <c r="CU26">
        <f t="shared" si="23"/>
        <v>0</v>
      </c>
      <c r="CV26">
        <f t="shared" si="24"/>
        <v>79.75</v>
      </c>
      <c r="CW26">
        <f t="shared" si="25"/>
        <v>1.77</v>
      </c>
      <c r="CX26">
        <f t="shared" si="26"/>
        <v>0</v>
      </c>
      <c r="CY26">
        <f t="shared" si="27"/>
        <v>207.78239999999997</v>
      </c>
      <c r="CZ26">
        <f t="shared" si="28"/>
        <v>134.7339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1003</v>
      </c>
      <c r="DV26" t="s">
        <v>28</v>
      </c>
      <c r="DW26" t="s">
        <v>30</v>
      </c>
      <c r="DX26">
        <v>100</v>
      </c>
      <c r="EE26">
        <v>7348721</v>
      </c>
      <c r="EF26">
        <v>2</v>
      </c>
      <c r="EG26" t="s">
        <v>31</v>
      </c>
      <c r="EH26">
        <v>90</v>
      </c>
      <c r="EI26" t="s">
        <v>32</v>
      </c>
      <c r="EJ26">
        <v>1</v>
      </c>
      <c r="EK26">
        <v>25</v>
      </c>
      <c r="EL26" t="s">
        <v>32</v>
      </c>
      <c r="EM26" t="s">
        <v>33</v>
      </c>
      <c r="EP26" t="s">
        <v>34</v>
      </c>
      <c r="EQ26">
        <v>0</v>
      </c>
      <c r="ER26">
        <v>9749.79</v>
      </c>
      <c r="ES26">
        <v>8788.64</v>
      </c>
      <c r="ET26">
        <v>181.99</v>
      </c>
      <c r="EU26">
        <v>5</v>
      </c>
      <c r="EV26">
        <v>779.16</v>
      </c>
      <c r="EW26">
        <v>79.75</v>
      </c>
      <c r="EX26">
        <v>1.77</v>
      </c>
    </row>
    <row r="27" spans="1:154" ht="12.75">
      <c r="A27">
        <v>17</v>
      </c>
      <c r="B27">
        <v>1</v>
      </c>
      <c r="C27">
        <f>ROW(SmtRes!A22)</f>
        <v>22</v>
      </c>
      <c r="D27">
        <f>ROW(EtalonRes!A22)</f>
        <v>22</v>
      </c>
      <c r="E27" t="s">
        <v>35</v>
      </c>
      <c r="F27" t="s">
        <v>36</v>
      </c>
      <c r="G27" t="s">
        <v>37</v>
      </c>
      <c r="H27" t="s">
        <v>38</v>
      </c>
      <c r="I27">
        <v>2</v>
      </c>
      <c r="J27">
        <v>0</v>
      </c>
      <c r="O27">
        <f t="shared" si="2"/>
        <v>1295.5</v>
      </c>
      <c r="P27">
        <f t="shared" si="3"/>
        <v>931.24</v>
      </c>
      <c r="Q27">
        <f t="shared" si="4"/>
        <v>64.52</v>
      </c>
      <c r="R27">
        <f t="shared" si="5"/>
        <v>0</v>
      </c>
      <c r="S27">
        <f t="shared" si="6"/>
        <v>299.74</v>
      </c>
      <c r="T27">
        <f t="shared" si="7"/>
        <v>0</v>
      </c>
      <c r="U27">
        <f t="shared" si="8"/>
        <v>2.92</v>
      </c>
      <c r="V27">
        <f t="shared" si="9"/>
        <v>0.02</v>
      </c>
      <c r="W27">
        <f t="shared" si="10"/>
        <v>0</v>
      </c>
      <c r="X27">
        <f t="shared" si="11"/>
        <v>383.67</v>
      </c>
      <c r="Y27">
        <f t="shared" si="12"/>
        <v>248.78</v>
      </c>
      <c r="AA27">
        <v>0</v>
      </c>
      <c r="AB27">
        <f t="shared" si="13"/>
        <v>140.69</v>
      </c>
      <c r="AC27">
        <f t="shared" si="14"/>
        <v>119.39</v>
      </c>
      <c r="AD27">
        <f t="shared" si="14"/>
        <v>6.82</v>
      </c>
      <c r="AE27">
        <f>((EU27)*1*1*1*1*1*1*1*1*1*1*1*1*1*1*1*1*1*1*1*1*1*1*1*1*1*1*1*1)</f>
        <v>0</v>
      </c>
      <c r="AF27">
        <f>((EV27)*1*1*1*1*1*1*1*1*1*1*1*1*1*1*1*1*1*1*1*1*1*1*1*1*1*1*1*1)</f>
        <v>14.48</v>
      </c>
      <c r="AG27">
        <f>(AP27)</f>
        <v>0</v>
      </c>
      <c r="AH27">
        <f t="shared" si="15"/>
        <v>1.46</v>
      </c>
      <c r="AI27">
        <f t="shared" si="15"/>
        <v>0.01</v>
      </c>
      <c r="AJ27">
        <f>(AS27)</f>
        <v>0</v>
      </c>
      <c r="AK27">
        <v>140.69</v>
      </c>
      <c r="AL27">
        <v>119.39</v>
      </c>
      <c r="AM27">
        <v>6.82</v>
      </c>
      <c r="AN27">
        <v>0</v>
      </c>
      <c r="AO27">
        <v>14.48</v>
      </c>
      <c r="AP27">
        <v>0</v>
      </c>
      <c r="AQ27">
        <v>1.46</v>
      </c>
      <c r="AR27">
        <v>0.01</v>
      </c>
      <c r="AS27">
        <v>0</v>
      </c>
      <c r="AT27">
        <f t="shared" si="16"/>
        <v>128</v>
      </c>
      <c r="AU27">
        <f t="shared" si="17"/>
        <v>83</v>
      </c>
      <c r="AV27">
        <v>1</v>
      </c>
      <c r="AW27">
        <v>1</v>
      </c>
      <c r="AX27">
        <v>1</v>
      </c>
      <c r="AY27">
        <v>1</v>
      </c>
      <c r="AZ27">
        <v>5.56</v>
      </c>
      <c r="BA27">
        <v>10.35</v>
      </c>
      <c r="BB27">
        <v>4.73</v>
      </c>
      <c r="BC27">
        <v>3.9</v>
      </c>
      <c r="BH27">
        <v>0</v>
      </c>
      <c r="BI27">
        <v>1</v>
      </c>
      <c r="BJ27" t="s">
        <v>39</v>
      </c>
      <c r="BM27">
        <v>25</v>
      </c>
      <c r="BN27">
        <v>0</v>
      </c>
      <c r="BO27" t="s">
        <v>36</v>
      </c>
      <c r="BP27">
        <v>1</v>
      </c>
      <c r="BQ27">
        <v>2</v>
      </c>
      <c r="BR27">
        <v>0</v>
      </c>
      <c r="BS27">
        <v>10.35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128</v>
      </c>
      <c r="CA27">
        <v>83</v>
      </c>
      <c r="CF27">
        <v>0</v>
      </c>
      <c r="CG27">
        <v>0</v>
      </c>
      <c r="CM27">
        <v>0</v>
      </c>
      <c r="CO27">
        <v>0</v>
      </c>
      <c r="CP27">
        <f t="shared" si="18"/>
        <v>1295.5</v>
      </c>
      <c r="CQ27">
        <f t="shared" si="19"/>
        <v>465.621</v>
      </c>
      <c r="CR27">
        <f t="shared" si="20"/>
        <v>32.2586</v>
      </c>
      <c r="CS27">
        <f t="shared" si="21"/>
        <v>0</v>
      </c>
      <c r="CT27">
        <f t="shared" si="22"/>
        <v>149.868</v>
      </c>
      <c r="CU27">
        <f t="shared" si="23"/>
        <v>0</v>
      </c>
      <c r="CV27">
        <f t="shared" si="24"/>
        <v>1.46</v>
      </c>
      <c r="CW27">
        <f t="shared" si="25"/>
        <v>0.01</v>
      </c>
      <c r="CX27">
        <f t="shared" si="26"/>
        <v>0</v>
      </c>
      <c r="CY27">
        <f t="shared" si="27"/>
        <v>383.66720000000004</v>
      </c>
      <c r="CZ27">
        <f t="shared" si="28"/>
        <v>248.78420000000003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1010</v>
      </c>
      <c r="DV27" t="s">
        <v>38</v>
      </c>
      <c r="DW27" t="s">
        <v>40</v>
      </c>
      <c r="DX27">
        <v>1</v>
      </c>
      <c r="EE27">
        <v>7348721</v>
      </c>
      <c r="EF27">
        <v>2</v>
      </c>
      <c r="EG27" t="s">
        <v>31</v>
      </c>
      <c r="EH27">
        <v>90</v>
      </c>
      <c r="EI27" t="s">
        <v>32</v>
      </c>
      <c r="EJ27">
        <v>1</v>
      </c>
      <c r="EK27">
        <v>25</v>
      </c>
      <c r="EL27" t="s">
        <v>32</v>
      </c>
      <c r="EM27" t="s">
        <v>33</v>
      </c>
      <c r="EP27" t="s">
        <v>41</v>
      </c>
      <c r="EQ27">
        <v>0</v>
      </c>
      <c r="ER27">
        <v>140.69</v>
      </c>
      <c r="ES27">
        <v>119.39</v>
      </c>
      <c r="ET27">
        <v>6.82</v>
      </c>
      <c r="EU27">
        <v>0</v>
      </c>
      <c r="EV27">
        <v>14.48</v>
      </c>
      <c r="EW27">
        <v>1.46</v>
      </c>
      <c r="EX27">
        <v>0.01</v>
      </c>
    </row>
    <row r="28" spans="1:154" ht="12.75">
      <c r="A28">
        <v>17</v>
      </c>
      <c r="B28">
        <v>1</v>
      </c>
      <c r="C28">
        <f>ROW(SmtRes!A28)</f>
        <v>28</v>
      </c>
      <c r="D28">
        <f>ROW(EtalonRes!A28)</f>
        <v>28</v>
      </c>
      <c r="E28" t="s">
        <v>42</v>
      </c>
      <c r="F28" t="s">
        <v>43</v>
      </c>
      <c r="G28" t="s">
        <v>44</v>
      </c>
      <c r="H28" t="s">
        <v>45</v>
      </c>
      <c r="I28">
        <v>2</v>
      </c>
      <c r="J28">
        <v>0</v>
      </c>
      <c r="O28">
        <f t="shared" si="2"/>
        <v>1800.71</v>
      </c>
      <c r="P28">
        <f t="shared" si="3"/>
        <v>1740.27</v>
      </c>
      <c r="Q28">
        <f t="shared" si="4"/>
        <v>0</v>
      </c>
      <c r="R28">
        <f t="shared" si="5"/>
        <v>0</v>
      </c>
      <c r="S28">
        <f t="shared" si="6"/>
        <v>60.44</v>
      </c>
      <c r="T28">
        <f t="shared" si="7"/>
        <v>0</v>
      </c>
      <c r="U28">
        <f t="shared" si="8"/>
        <v>0.62</v>
      </c>
      <c r="V28">
        <f t="shared" si="9"/>
        <v>0</v>
      </c>
      <c r="W28">
        <f t="shared" si="10"/>
        <v>0</v>
      </c>
      <c r="X28">
        <f t="shared" si="11"/>
        <v>77.36</v>
      </c>
      <c r="Y28">
        <f t="shared" si="12"/>
        <v>50.17</v>
      </c>
      <c r="AA28">
        <v>0</v>
      </c>
      <c r="AB28">
        <f t="shared" si="13"/>
        <v>338.88</v>
      </c>
      <c r="AC28">
        <f t="shared" si="14"/>
        <v>335.96</v>
      </c>
      <c r="AD28">
        <f t="shared" si="14"/>
        <v>0</v>
      </c>
      <c r="AE28">
        <f>((EU28)*1*1*1*1*1*1*1*1*1*1*1*1*1*1*1*1*1*1*1*1*1*1*1*1*1*1*1*1)</f>
        <v>0</v>
      </c>
      <c r="AF28">
        <f>((EV28)*1*1*1*1*1*1*1*1*1*1*1*1*1*1*1*1*1*1*1*1*1*1*1*1*1*1*1*1)</f>
        <v>2.92</v>
      </c>
      <c r="AG28">
        <f>(AP28)</f>
        <v>0</v>
      </c>
      <c r="AH28">
        <f t="shared" si="15"/>
        <v>0.31</v>
      </c>
      <c r="AI28">
        <f t="shared" si="15"/>
        <v>0</v>
      </c>
      <c r="AJ28">
        <f>(AS28)</f>
        <v>0</v>
      </c>
      <c r="AK28">
        <v>338.88</v>
      </c>
      <c r="AL28">
        <v>335.96</v>
      </c>
      <c r="AM28">
        <v>0</v>
      </c>
      <c r="AN28">
        <v>0</v>
      </c>
      <c r="AO28">
        <v>2.92</v>
      </c>
      <c r="AP28">
        <v>0</v>
      </c>
      <c r="AQ28">
        <v>0.31</v>
      </c>
      <c r="AR28">
        <v>0</v>
      </c>
      <c r="AS28">
        <v>0</v>
      </c>
      <c r="AT28">
        <f t="shared" si="16"/>
        <v>128</v>
      </c>
      <c r="AU28">
        <f t="shared" si="17"/>
        <v>83</v>
      </c>
      <c r="AV28">
        <v>1</v>
      </c>
      <c r="AW28">
        <v>1</v>
      </c>
      <c r="AX28">
        <v>1</v>
      </c>
      <c r="AY28">
        <v>1</v>
      </c>
      <c r="AZ28">
        <v>2.78</v>
      </c>
      <c r="BA28">
        <v>10.35</v>
      </c>
      <c r="BB28">
        <v>1</v>
      </c>
      <c r="BC28">
        <v>2.59</v>
      </c>
      <c r="BH28">
        <v>0</v>
      </c>
      <c r="BI28">
        <v>1</v>
      </c>
      <c r="BJ28" t="s">
        <v>46</v>
      </c>
      <c r="BM28">
        <v>25</v>
      </c>
      <c r="BN28">
        <v>0</v>
      </c>
      <c r="BO28" t="s">
        <v>43</v>
      </c>
      <c r="BP28">
        <v>1</v>
      </c>
      <c r="BQ28">
        <v>2</v>
      </c>
      <c r="BR28">
        <v>0</v>
      </c>
      <c r="BS28">
        <v>10.35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128</v>
      </c>
      <c r="CA28">
        <v>83</v>
      </c>
      <c r="CF28">
        <v>0</v>
      </c>
      <c r="CG28">
        <v>0</v>
      </c>
      <c r="CM28">
        <v>0</v>
      </c>
      <c r="CO28">
        <v>0</v>
      </c>
      <c r="CP28">
        <f t="shared" si="18"/>
        <v>1800.71</v>
      </c>
      <c r="CQ28">
        <f t="shared" si="19"/>
        <v>870.1363999999999</v>
      </c>
      <c r="CR28">
        <f t="shared" si="20"/>
        <v>0</v>
      </c>
      <c r="CS28">
        <f t="shared" si="21"/>
        <v>0</v>
      </c>
      <c r="CT28">
        <f t="shared" si="22"/>
        <v>30.221999999999998</v>
      </c>
      <c r="CU28">
        <f t="shared" si="23"/>
        <v>0</v>
      </c>
      <c r="CV28">
        <f t="shared" si="24"/>
        <v>0.31</v>
      </c>
      <c r="CW28">
        <f t="shared" si="25"/>
        <v>0</v>
      </c>
      <c r="CX28">
        <f t="shared" si="26"/>
        <v>0</v>
      </c>
      <c r="CY28">
        <f t="shared" si="27"/>
        <v>77.36319999999999</v>
      </c>
      <c r="CZ28">
        <f t="shared" si="28"/>
        <v>50.1652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1013</v>
      </c>
      <c r="DV28" t="s">
        <v>45</v>
      </c>
      <c r="DW28" t="s">
        <v>45</v>
      </c>
      <c r="DX28">
        <v>1</v>
      </c>
      <c r="EE28">
        <v>7348721</v>
      </c>
      <c r="EF28">
        <v>2</v>
      </c>
      <c r="EG28" t="s">
        <v>31</v>
      </c>
      <c r="EH28">
        <v>90</v>
      </c>
      <c r="EI28" t="s">
        <v>32</v>
      </c>
      <c r="EJ28">
        <v>1</v>
      </c>
      <c r="EK28">
        <v>25</v>
      </c>
      <c r="EL28" t="s">
        <v>32</v>
      </c>
      <c r="EM28" t="s">
        <v>33</v>
      </c>
      <c r="EP28" t="s">
        <v>47</v>
      </c>
      <c r="EQ28">
        <v>0</v>
      </c>
      <c r="ER28">
        <v>338.88</v>
      </c>
      <c r="ES28">
        <v>335.96</v>
      </c>
      <c r="ET28">
        <v>0</v>
      </c>
      <c r="EU28">
        <v>0</v>
      </c>
      <c r="EV28">
        <v>2.92</v>
      </c>
      <c r="EW28">
        <v>0.31</v>
      </c>
      <c r="EX28">
        <v>0</v>
      </c>
    </row>
    <row r="29" spans="1:154" ht="12.75">
      <c r="A29">
        <v>18</v>
      </c>
      <c r="B29">
        <v>1</v>
      </c>
      <c r="C29">
        <v>28</v>
      </c>
      <c r="E29" t="s">
        <v>48</v>
      </c>
      <c r="F29" t="s">
        <v>49</v>
      </c>
      <c r="G29" t="s">
        <v>50</v>
      </c>
      <c r="H29" t="s">
        <v>51</v>
      </c>
      <c r="I29">
        <f>I28*J29</f>
        <v>-2</v>
      </c>
      <c r="J29">
        <v>-1</v>
      </c>
      <c r="O29">
        <f t="shared" si="2"/>
        <v>-1730.64</v>
      </c>
      <c r="P29">
        <f t="shared" si="3"/>
        <v>-1730.64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334.1</v>
      </c>
      <c r="AC29">
        <f>AL29</f>
        <v>334.1</v>
      </c>
      <c r="AD29">
        <f>AM29</f>
        <v>0</v>
      </c>
      <c r="AE29">
        <f>(AN29*1*1*1*1*1*1*1*1*1*1*1*1*1*1*1*1*1*1*1*1*1*1*1*1*1*1*1*1)</f>
        <v>0</v>
      </c>
      <c r="AF29">
        <f>(AO29*1*1*1*1*1*1*1*1*1*1*1*1*1*1*1*1*1*1*1*1*1*1*1*1*1*1*1*1)</f>
        <v>0</v>
      </c>
      <c r="AG29">
        <f>AP29</f>
        <v>0</v>
      </c>
      <c r="AH29">
        <f>(AQ29*1*1*1*1*1*1*1*1*1*1*1*1*1*1*1*1*1*1*1*1*1*1*1*1*1*1*1)</f>
        <v>0</v>
      </c>
      <c r="AI29">
        <f>(AR29*1*1*1*1*1*1*1*1*1*1*1*1*1*1*1*1*1*1*1*1*1*1*1*1*1*1*1)</f>
        <v>0</v>
      </c>
      <c r="AJ29">
        <f>AS29</f>
        <v>0</v>
      </c>
      <c r="AK29">
        <v>334.1</v>
      </c>
      <c r="AL29">
        <v>334.1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16"/>
        <v>128</v>
      </c>
      <c r="AU29">
        <f t="shared" si="17"/>
        <v>83</v>
      </c>
      <c r="AV29">
        <v>1</v>
      </c>
      <c r="AW29">
        <v>1</v>
      </c>
      <c r="AX29">
        <v>1</v>
      </c>
      <c r="AY29">
        <v>1</v>
      </c>
      <c r="AZ29">
        <v>2.78</v>
      </c>
      <c r="BA29">
        <v>10.35</v>
      </c>
      <c r="BB29">
        <v>1</v>
      </c>
      <c r="BC29">
        <v>2.59</v>
      </c>
      <c r="BH29">
        <v>3</v>
      </c>
      <c r="BI29">
        <v>1</v>
      </c>
      <c r="BJ29" t="s">
        <v>52</v>
      </c>
      <c r="BM29">
        <v>25</v>
      </c>
      <c r="BN29">
        <v>0</v>
      </c>
      <c r="BO29" t="s">
        <v>43</v>
      </c>
      <c r="BP29">
        <v>1</v>
      </c>
      <c r="BQ29">
        <v>2</v>
      </c>
      <c r="BR29">
        <v>0</v>
      </c>
      <c r="BS29">
        <v>10.35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128</v>
      </c>
      <c r="CA29">
        <v>83</v>
      </c>
      <c r="CF29">
        <v>0</v>
      </c>
      <c r="CG29">
        <v>0</v>
      </c>
      <c r="CM29">
        <v>0</v>
      </c>
      <c r="CO29">
        <v>0</v>
      </c>
      <c r="CP29">
        <f t="shared" si="18"/>
        <v>-1730.64</v>
      </c>
      <c r="CQ29">
        <f t="shared" si="19"/>
        <v>865.319</v>
      </c>
      <c r="CR29">
        <f t="shared" si="20"/>
        <v>0</v>
      </c>
      <c r="CS29">
        <f t="shared" si="21"/>
        <v>0</v>
      </c>
      <c r="CT29">
        <f t="shared" si="22"/>
        <v>0</v>
      </c>
      <c r="CU29">
        <f t="shared" si="23"/>
        <v>0</v>
      </c>
      <c r="CV29">
        <f t="shared" si="24"/>
        <v>0</v>
      </c>
      <c r="CW29">
        <f t="shared" si="25"/>
        <v>0</v>
      </c>
      <c r="CX29">
        <f t="shared" si="26"/>
        <v>0</v>
      </c>
      <c r="CY29">
        <f t="shared" si="27"/>
        <v>0</v>
      </c>
      <c r="CZ29">
        <f t="shared" si="28"/>
        <v>0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51</v>
      </c>
      <c r="DW29" t="s">
        <v>51</v>
      </c>
      <c r="DX29">
        <v>1</v>
      </c>
      <c r="EE29">
        <v>7348721</v>
      </c>
      <c r="EF29">
        <v>2</v>
      </c>
      <c r="EG29" t="s">
        <v>31</v>
      </c>
      <c r="EH29">
        <v>90</v>
      </c>
      <c r="EI29" t="s">
        <v>32</v>
      </c>
      <c r="EJ29">
        <v>1</v>
      </c>
      <c r="EK29">
        <v>25</v>
      </c>
      <c r="EL29" t="s">
        <v>32</v>
      </c>
      <c r="EM29" t="s">
        <v>33</v>
      </c>
      <c r="EQ29">
        <v>0</v>
      </c>
      <c r="ER29">
        <v>334.1</v>
      </c>
      <c r="ES29">
        <v>334.1</v>
      </c>
      <c r="ET29">
        <v>0</v>
      </c>
      <c r="EU29">
        <v>0</v>
      </c>
      <c r="EV29">
        <v>0</v>
      </c>
      <c r="EW29">
        <v>0</v>
      </c>
      <c r="EX29">
        <v>0</v>
      </c>
    </row>
    <row r="30" spans="1:154" ht="12.75">
      <c r="A30">
        <v>17</v>
      </c>
      <c r="B30">
        <v>1</v>
      </c>
      <c r="C30">
        <f>ROW(SmtRes!A36)</f>
        <v>36</v>
      </c>
      <c r="D30">
        <f>ROW(EtalonRes!A36)</f>
        <v>36</v>
      </c>
      <c r="E30" t="s">
        <v>53</v>
      </c>
      <c r="F30" t="s">
        <v>54</v>
      </c>
      <c r="G30" t="s">
        <v>55</v>
      </c>
      <c r="H30" t="s">
        <v>38</v>
      </c>
      <c r="I30">
        <v>1</v>
      </c>
      <c r="J30">
        <v>0</v>
      </c>
      <c r="O30">
        <f t="shared" si="2"/>
        <v>568.99</v>
      </c>
      <c r="P30">
        <f t="shared" si="3"/>
        <v>386.86</v>
      </c>
      <c r="Q30">
        <f t="shared" si="4"/>
        <v>32.26</v>
      </c>
      <c r="R30">
        <f t="shared" si="5"/>
        <v>0</v>
      </c>
      <c r="S30">
        <f t="shared" si="6"/>
        <v>149.87</v>
      </c>
      <c r="T30">
        <f t="shared" si="7"/>
        <v>0</v>
      </c>
      <c r="U30">
        <f t="shared" si="8"/>
        <v>1.46</v>
      </c>
      <c r="V30">
        <f t="shared" si="9"/>
        <v>0.01</v>
      </c>
      <c r="W30">
        <f t="shared" si="10"/>
        <v>0</v>
      </c>
      <c r="X30">
        <f t="shared" si="11"/>
        <v>191.83</v>
      </c>
      <c r="Y30">
        <f t="shared" si="12"/>
        <v>124.39</v>
      </c>
      <c r="AA30">
        <v>0</v>
      </c>
      <c r="AB30">
        <f t="shared" si="13"/>
        <v>120.24</v>
      </c>
      <c r="AC30">
        <f aca="true" t="shared" si="29" ref="AC30:AC38">(ES30)</f>
        <v>98.94</v>
      </c>
      <c r="AD30">
        <f aca="true" t="shared" si="30" ref="AD30:AD38">(ET30)</f>
        <v>6.82</v>
      </c>
      <c r="AE30">
        <f aca="true" t="shared" si="31" ref="AE30:AF32">((EU30)*1*1*1*1*1*1*1*1*1*1*1*1*1*1*1*1*1*1*1*1*1*1*1*1*1*1*1*1)</f>
        <v>0</v>
      </c>
      <c r="AF30">
        <f t="shared" si="31"/>
        <v>14.48</v>
      </c>
      <c r="AG30">
        <f aca="true" t="shared" si="32" ref="AG30:AG38">(AP30)</f>
        <v>0</v>
      </c>
      <c r="AH30">
        <f aca="true" t="shared" si="33" ref="AH30:AI32">((EW30)*1*1*1*1*1*1*1*1*1*1*1*1*1*1*1*1*1*1*1*1*1*1*1*1*1*1*1)</f>
        <v>1.46</v>
      </c>
      <c r="AI30">
        <f t="shared" si="33"/>
        <v>0.01</v>
      </c>
      <c r="AJ30">
        <f aca="true" t="shared" si="34" ref="AJ30:AJ38">(AS30)</f>
        <v>0</v>
      </c>
      <c r="AK30">
        <v>120.24</v>
      </c>
      <c r="AL30">
        <v>98.94</v>
      </c>
      <c r="AM30">
        <v>6.82</v>
      </c>
      <c r="AN30">
        <v>0</v>
      </c>
      <c r="AO30">
        <v>14.48</v>
      </c>
      <c r="AP30">
        <v>0</v>
      </c>
      <c r="AQ30">
        <v>1.46</v>
      </c>
      <c r="AR30">
        <v>0.01</v>
      </c>
      <c r="AS30">
        <v>0</v>
      </c>
      <c r="AT30">
        <f t="shared" si="16"/>
        <v>128</v>
      </c>
      <c r="AU30">
        <f t="shared" si="17"/>
        <v>83</v>
      </c>
      <c r="AV30">
        <v>1</v>
      </c>
      <c r="AW30">
        <v>1</v>
      </c>
      <c r="AX30">
        <v>1</v>
      </c>
      <c r="AY30">
        <v>1</v>
      </c>
      <c r="AZ30">
        <v>5.79</v>
      </c>
      <c r="BA30">
        <v>10.35</v>
      </c>
      <c r="BB30">
        <v>4.73</v>
      </c>
      <c r="BC30">
        <v>3.91</v>
      </c>
      <c r="BH30">
        <v>0</v>
      </c>
      <c r="BI30">
        <v>1</v>
      </c>
      <c r="BJ30" t="s">
        <v>56</v>
      </c>
      <c r="BM30">
        <v>25</v>
      </c>
      <c r="BN30">
        <v>0</v>
      </c>
      <c r="BO30" t="s">
        <v>54</v>
      </c>
      <c r="BP30">
        <v>1</v>
      </c>
      <c r="BQ30">
        <v>2</v>
      </c>
      <c r="BR30">
        <v>0</v>
      </c>
      <c r="BS30">
        <v>10.35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128</v>
      </c>
      <c r="CA30">
        <v>83</v>
      </c>
      <c r="CF30">
        <v>0</v>
      </c>
      <c r="CG30">
        <v>0</v>
      </c>
      <c r="CM30">
        <v>0</v>
      </c>
      <c r="CO30">
        <v>0</v>
      </c>
      <c r="CP30">
        <f t="shared" si="18"/>
        <v>568.99</v>
      </c>
      <c r="CQ30">
        <f t="shared" si="19"/>
        <v>386.85540000000003</v>
      </c>
      <c r="CR30">
        <f t="shared" si="20"/>
        <v>32.2586</v>
      </c>
      <c r="CS30">
        <f t="shared" si="21"/>
        <v>0</v>
      </c>
      <c r="CT30">
        <f t="shared" si="22"/>
        <v>149.868</v>
      </c>
      <c r="CU30">
        <f t="shared" si="23"/>
        <v>0</v>
      </c>
      <c r="CV30">
        <f t="shared" si="24"/>
        <v>1.46</v>
      </c>
      <c r="CW30">
        <f t="shared" si="25"/>
        <v>0.01</v>
      </c>
      <c r="CX30">
        <f t="shared" si="26"/>
        <v>0</v>
      </c>
      <c r="CY30">
        <f t="shared" si="27"/>
        <v>191.83360000000002</v>
      </c>
      <c r="CZ30">
        <f t="shared" si="28"/>
        <v>124.39210000000001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38</v>
      </c>
      <c r="DW30" t="s">
        <v>40</v>
      </c>
      <c r="DX30">
        <v>1</v>
      </c>
      <c r="EE30">
        <v>7348721</v>
      </c>
      <c r="EF30">
        <v>2</v>
      </c>
      <c r="EG30" t="s">
        <v>31</v>
      </c>
      <c r="EH30">
        <v>90</v>
      </c>
      <c r="EI30" t="s">
        <v>32</v>
      </c>
      <c r="EJ30">
        <v>1</v>
      </c>
      <c r="EK30">
        <v>25</v>
      </c>
      <c r="EL30" t="s">
        <v>32</v>
      </c>
      <c r="EM30" t="s">
        <v>33</v>
      </c>
      <c r="EP30" t="s">
        <v>41</v>
      </c>
      <c r="EQ30">
        <v>0</v>
      </c>
      <c r="ER30">
        <v>120.24</v>
      </c>
      <c r="ES30">
        <v>98.94</v>
      </c>
      <c r="ET30">
        <v>6.82</v>
      </c>
      <c r="EU30">
        <v>0</v>
      </c>
      <c r="EV30">
        <v>14.48</v>
      </c>
      <c r="EW30">
        <v>1.46</v>
      </c>
      <c r="EX30">
        <v>0.01</v>
      </c>
    </row>
    <row r="31" spans="1:154" ht="12.75">
      <c r="A31">
        <v>17</v>
      </c>
      <c r="B31">
        <v>1</v>
      </c>
      <c r="C31">
        <f>ROW(SmtRes!A53)</f>
        <v>53</v>
      </c>
      <c r="D31">
        <f>ROW(EtalonRes!A53)</f>
        <v>53</v>
      </c>
      <c r="E31" t="s">
        <v>57</v>
      </c>
      <c r="F31" t="s">
        <v>58</v>
      </c>
      <c r="G31" t="s">
        <v>59</v>
      </c>
      <c r="H31" t="s">
        <v>28</v>
      </c>
      <c r="I31">
        <v>0.02</v>
      </c>
      <c r="J31">
        <v>0</v>
      </c>
      <c r="O31">
        <f t="shared" si="2"/>
        <v>708.38</v>
      </c>
      <c r="P31">
        <f t="shared" si="3"/>
        <v>604.48</v>
      </c>
      <c r="Q31">
        <f t="shared" si="4"/>
        <v>8.95</v>
      </c>
      <c r="R31">
        <f t="shared" si="5"/>
        <v>0.59</v>
      </c>
      <c r="S31">
        <f t="shared" si="6"/>
        <v>94.95</v>
      </c>
      <c r="T31">
        <f t="shared" si="7"/>
        <v>0</v>
      </c>
      <c r="U31">
        <f t="shared" si="8"/>
        <v>0.9526000000000001</v>
      </c>
      <c r="V31">
        <f t="shared" si="9"/>
        <v>0.0216</v>
      </c>
      <c r="W31">
        <f t="shared" si="10"/>
        <v>0</v>
      </c>
      <c r="X31">
        <f t="shared" si="11"/>
        <v>122.29</v>
      </c>
      <c r="Y31">
        <f t="shared" si="12"/>
        <v>79.3</v>
      </c>
      <c r="AA31">
        <v>0</v>
      </c>
      <c r="AB31">
        <f t="shared" si="13"/>
        <v>7691.79</v>
      </c>
      <c r="AC31">
        <f t="shared" si="29"/>
        <v>7145.21</v>
      </c>
      <c r="AD31">
        <f t="shared" si="30"/>
        <v>87.9</v>
      </c>
      <c r="AE31">
        <f t="shared" si="31"/>
        <v>2.84</v>
      </c>
      <c r="AF31">
        <f t="shared" si="31"/>
        <v>458.68</v>
      </c>
      <c r="AG31">
        <f t="shared" si="32"/>
        <v>0</v>
      </c>
      <c r="AH31">
        <f t="shared" si="33"/>
        <v>47.63</v>
      </c>
      <c r="AI31">
        <f t="shared" si="33"/>
        <v>1.08</v>
      </c>
      <c r="AJ31">
        <f t="shared" si="34"/>
        <v>0</v>
      </c>
      <c r="AK31">
        <v>7691.79</v>
      </c>
      <c r="AL31">
        <v>7145.21</v>
      </c>
      <c r="AM31">
        <v>87.9</v>
      </c>
      <c r="AN31">
        <v>2.84</v>
      </c>
      <c r="AO31">
        <v>458.68</v>
      </c>
      <c r="AP31">
        <v>0</v>
      </c>
      <c r="AQ31">
        <v>47.63</v>
      </c>
      <c r="AR31">
        <v>1.08</v>
      </c>
      <c r="AS31">
        <v>0</v>
      </c>
      <c r="AT31">
        <f t="shared" si="16"/>
        <v>128</v>
      </c>
      <c r="AU31">
        <f t="shared" si="17"/>
        <v>83</v>
      </c>
      <c r="AV31">
        <v>1</v>
      </c>
      <c r="AW31">
        <v>1</v>
      </c>
      <c r="AX31">
        <v>1</v>
      </c>
      <c r="AY31">
        <v>1</v>
      </c>
      <c r="AZ31">
        <v>5.21</v>
      </c>
      <c r="BA31">
        <v>10.35</v>
      </c>
      <c r="BB31">
        <v>5.09</v>
      </c>
      <c r="BC31">
        <v>4.23</v>
      </c>
      <c r="BH31">
        <v>0</v>
      </c>
      <c r="BI31">
        <v>1</v>
      </c>
      <c r="BJ31" t="s">
        <v>60</v>
      </c>
      <c r="BM31">
        <v>25</v>
      </c>
      <c r="BN31">
        <v>0</v>
      </c>
      <c r="BO31" t="s">
        <v>58</v>
      </c>
      <c r="BP31">
        <v>1</v>
      </c>
      <c r="BQ31">
        <v>2</v>
      </c>
      <c r="BR31">
        <v>0</v>
      </c>
      <c r="BS31">
        <v>10.35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128</v>
      </c>
      <c r="CA31">
        <v>83</v>
      </c>
      <c r="CF31">
        <v>0</v>
      </c>
      <c r="CG31">
        <v>0</v>
      </c>
      <c r="CM31">
        <v>0</v>
      </c>
      <c r="CO31">
        <v>0</v>
      </c>
      <c r="CP31">
        <f t="shared" si="18"/>
        <v>708.3800000000001</v>
      </c>
      <c r="CQ31">
        <f t="shared" si="19"/>
        <v>30224.238300000005</v>
      </c>
      <c r="CR31">
        <f t="shared" si="20"/>
        <v>447.411</v>
      </c>
      <c r="CS31">
        <f t="shared" si="21"/>
        <v>29.394</v>
      </c>
      <c r="CT31">
        <f t="shared" si="22"/>
        <v>4747.338</v>
      </c>
      <c r="CU31">
        <f t="shared" si="23"/>
        <v>0</v>
      </c>
      <c r="CV31">
        <f t="shared" si="24"/>
        <v>47.63</v>
      </c>
      <c r="CW31">
        <f t="shared" si="25"/>
        <v>1.08</v>
      </c>
      <c r="CX31">
        <f t="shared" si="26"/>
        <v>0</v>
      </c>
      <c r="CY31">
        <f t="shared" si="27"/>
        <v>122.2912</v>
      </c>
      <c r="CZ31">
        <f t="shared" si="28"/>
        <v>79.29820000000001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1003</v>
      </c>
      <c r="DV31" t="s">
        <v>28</v>
      </c>
      <c r="DW31" t="s">
        <v>30</v>
      </c>
      <c r="DX31">
        <v>100</v>
      </c>
      <c r="EE31">
        <v>7348721</v>
      </c>
      <c r="EF31">
        <v>2</v>
      </c>
      <c r="EG31" t="s">
        <v>31</v>
      </c>
      <c r="EH31">
        <v>90</v>
      </c>
      <c r="EI31" t="s">
        <v>32</v>
      </c>
      <c r="EJ31">
        <v>1</v>
      </c>
      <c r="EK31">
        <v>25</v>
      </c>
      <c r="EL31" t="s">
        <v>32</v>
      </c>
      <c r="EM31" t="s">
        <v>33</v>
      </c>
      <c r="EP31" t="s">
        <v>61</v>
      </c>
      <c r="EQ31">
        <v>0</v>
      </c>
      <c r="ER31">
        <v>7691.79</v>
      </c>
      <c r="ES31">
        <v>7145.21</v>
      </c>
      <c r="ET31">
        <v>87.9</v>
      </c>
      <c r="EU31">
        <v>2.84</v>
      </c>
      <c r="EV31">
        <v>458.68</v>
      </c>
      <c r="EW31">
        <v>47.63</v>
      </c>
      <c r="EX31">
        <v>1.08</v>
      </c>
    </row>
    <row r="32" spans="1:154" ht="12.75">
      <c r="A32">
        <v>17</v>
      </c>
      <c r="B32">
        <v>1</v>
      </c>
      <c r="C32">
        <f>ROW(SmtRes!A61)</f>
        <v>61</v>
      </c>
      <c r="D32">
        <f>ROW(EtalonRes!A61)</f>
        <v>61</v>
      </c>
      <c r="E32" t="s">
        <v>62</v>
      </c>
      <c r="F32" t="s">
        <v>63</v>
      </c>
      <c r="G32" t="s">
        <v>64</v>
      </c>
      <c r="H32" t="s">
        <v>38</v>
      </c>
      <c r="I32">
        <v>2</v>
      </c>
      <c r="J32">
        <v>0</v>
      </c>
      <c r="O32">
        <f t="shared" si="2"/>
        <v>753.87</v>
      </c>
      <c r="P32">
        <f t="shared" si="3"/>
        <v>515.86</v>
      </c>
      <c r="Q32">
        <f t="shared" si="4"/>
        <v>40.95</v>
      </c>
      <c r="R32">
        <f t="shared" si="5"/>
        <v>0</v>
      </c>
      <c r="S32">
        <f t="shared" si="6"/>
        <v>197.06</v>
      </c>
      <c r="T32">
        <f t="shared" si="7"/>
        <v>0</v>
      </c>
      <c r="U32">
        <f t="shared" si="8"/>
        <v>1.92</v>
      </c>
      <c r="V32">
        <f t="shared" si="9"/>
        <v>0.02</v>
      </c>
      <c r="W32">
        <f t="shared" si="10"/>
        <v>0</v>
      </c>
      <c r="X32">
        <f t="shared" si="11"/>
        <v>252.24</v>
      </c>
      <c r="Y32">
        <f t="shared" si="12"/>
        <v>163.56</v>
      </c>
      <c r="AA32">
        <v>0</v>
      </c>
      <c r="AB32">
        <f t="shared" si="13"/>
        <v>83.92</v>
      </c>
      <c r="AC32">
        <f t="shared" si="29"/>
        <v>70.09</v>
      </c>
      <c r="AD32">
        <f t="shared" si="30"/>
        <v>4.31</v>
      </c>
      <c r="AE32">
        <f t="shared" si="31"/>
        <v>0</v>
      </c>
      <c r="AF32">
        <f t="shared" si="31"/>
        <v>9.52</v>
      </c>
      <c r="AG32">
        <f t="shared" si="32"/>
        <v>0</v>
      </c>
      <c r="AH32">
        <f t="shared" si="33"/>
        <v>0.96</v>
      </c>
      <c r="AI32">
        <f t="shared" si="33"/>
        <v>0.01</v>
      </c>
      <c r="AJ32">
        <f t="shared" si="34"/>
        <v>0</v>
      </c>
      <c r="AK32">
        <v>83.92</v>
      </c>
      <c r="AL32">
        <v>70.09</v>
      </c>
      <c r="AM32">
        <v>4.31</v>
      </c>
      <c r="AN32">
        <v>0</v>
      </c>
      <c r="AO32">
        <v>9.52</v>
      </c>
      <c r="AP32">
        <v>0</v>
      </c>
      <c r="AQ32">
        <v>0.96</v>
      </c>
      <c r="AR32">
        <v>0.01</v>
      </c>
      <c r="AS32">
        <v>0</v>
      </c>
      <c r="AT32">
        <f t="shared" si="16"/>
        <v>128</v>
      </c>
      <c r="AU32">
        <f t="shared" si="17"/>
        <v>83</v>
      </c>
      <c r="AV32">
        <v>1</v>
      </c>
      <c r="AW32">
        <v>1</v>
      </c>
      <c r="AX32">
        <v>1</v>
      </c>
      <c r="AY32">
        <v>1</v>
      </c>
      <c r="AZ32">
        <v>5.55</v>
      </c>
      <c r="BA32">
        <v>10.35</v>
      </c>
      <c r="BB32">
        <v>4.75</v>
      </c>
      <c r="BC32">
        <v>3.68</v>
      </c>
      <c r="BH32">
        <v>0</v>
      </c>
      <c r="BI32">
        <v>1</v>
      </c>
      <c r="BJ32" t="s">
        <v>65</v>
      </c>
      <c r="BM32">
        <v>25</v>
      </c>
      <c r="BN32">
        <v>0</v>
      </c>
      <c r="BO32" t="s">
        <v>63</v>
      </c>
      <c r="BP32">
        <v>1</v>
      </c>
      <c r="BQ32">
        <v>2</v>
      </c>
      <c r="BR32">
        <v>0</v>
      </c>
      <c r="BS32">
        <v>10.35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128</v>
      </c>
      <c r="CA32">
        <v>83</v>
      </c>
      <c r="CF32">
        <v>0</v>
      </c>
      <c r="CG32">
        <v>0</v>
      </c>
      <c r="CM32">
        <v>0</v>
      </c>
      <c r="CO32">
        <v>0</v>
      </c>
      <c r="CP32">
        <f t="shared" si="18"/>
        <v>753.8700000000001</v>
      </c>
      <c r="CQ32">
        <f t="shared" si="19"/>
        <v>257.93120000000005</v>
      </c>
      <c r="CR32">
        <f t="shared" si="20"/>
        <v>20.472499999999997</v>
      </c>
      <c r="CS32">
        <f t="shared" si="21"/>
        <v>0</v>
      </c>
      <c r="CT32">
        <f t="shared" si="22"/>
        <v>98.532</v>
      </c>
      <c r="CU32">
        <f t="shared" si="23"/>
        <v>0</v>
      </c>
      <c r="CV32">
        <f t="shared" si="24"/>
        <v>0.96</v>
      </c>
      <c r="CW32">
        <f t="shared" si="25"/>
        <v>0.01</v>
      </c>
      <c r="CX32">
        <f t="shared" si="26"/>
        <v>0</v>
      </c>
      <c r="CY32">
        <f t="shared" si="27"/>
        <v>252.23680000000002</v>
      </c>
      <c r="CZ32">
        <f t="shared" si="28"/>
        <v>163.5598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38</v>
      </c>
      <c r="DW32" t="s">
        <v>40</v>
      </c>
      <c r="DX32">
        <v>1</v>
      </c>
      <c r="EE32">
        <v>7348721</v>
      </c>
      <c r="EF32">
        <v>2</v>
      </c>
      <c r="EG32" t="s">
        <v>31</v>
      </c>
      <c r="EH32">
        <v>90</v>
      </c>
      <c r="EI32" t="s">
        <v>32</v>
      </c>
      <c r="EJ32">
        <v>1</v>
      </c>
      <c r="EK32">
        <v>25</v>
      </c>
      <c r="EL32" t="s">
        <v>32</v>
      </c>
      <c r="EM32" t="s">
        <v>33</v>
      </c>
      <c r="EP32" t="s">
        <v>41</v>
      </c>
      <c r="EQ32">
        <v>0</v>
      </c>
      <c r="ER32">
        <v>83.92</v>
      </c>
      <c r="ES32">
        <v>70.09</v>
      </c>
      <c r="ET32">
        <v>4.31</v>
      </c>
      <c r="EU32">
        <v>0</v>
      </c>
      <c r="EV32">
        <v>9.52</v>
      </c>
      <c r="EW32">
        <v>0.96</v>
      </c>
      <c r="EX32">
        <v>0.01</v>
      </c>
    </row>
    <row r="33" spans="1:154" ht="12.75">
      <c r="A33">
        <v>17</v>
      </c>
      <c r="B33">
        <v>1</v>
      </c>
      <c r="C33">
        <f>ROW(SmtRes!A67)</f>
        <v>67</v>
      </c>
      <c r="D33">
        <f>ROW(EtalonRes!A67)</f>
        <v>67</v>
      </c>
      <c r="E33" t="s">
        <v>66</v>
      </c>
      <c r="F33" t="s">
        <v>67</v>
      </c>
      <c r="G33" t="s">
        <v>68</v>
      </c>
      <c r="H33" t="s">
        <v>38</v>
      </c>
      <c r="I33">
        <v>2</v>
      </c>
      <c r="J33">
        <v>0</v>
      </c>
      <c r="O33">
        <f t="shared" si="2"/>
        <v>998.6</v>
      </c>
      <c r="P33">
        <f t="shared" si="3"/>
        <v>131.63</v>
      </c>
      <c r="Q33">
        <f t="shared" si="4"/>
        <v>121.56</v>
      </c>
      <c r="R33">
        <f t="shared" si="5"/>
        <v>0</v>
      </c>
      <c r="S33">
        <f t="shared" si="6"/>
        <v>745.41</v>
      </c>
      <c r="T33">
        <f t="shared" si="7"/>
        <v>0</v>
      </c>
      <c r="U33">
        <f t="shared" si="8"/>
        <v>8.24</v>
      </c>
      <c r="V33">
        <f t="shared" si="9"/>
        <v>0.32</v>
      </c>
      <c r="W33">
        <f t="shared" si="10"/>
        <v>0</v>
      </c>
      <c r="X33">
        <f t="shared" si="11"/>
        <v>596.33</v>
      </c>
      <c r="Y33">
        <f t="shared" si="12"/>
        <v>447.25</v>
      </c>
      <c r="AA33">
        <v>0</v>
      </c>
      <c r="AB33">
        <f t="shared" si="13"/>
        <v>70.22999999999999</v>
      </c>
      <c r="AC33">
        <f t="shared" si="29"/>
        <v>22.16</v>
      </c>
      <c r="AD33">
        <f t="shared" si="30"/>
        <v>12.06</v>
      </c>
      <c r="AE33">
        <f aca="true" t="shared" si="35" ref="AE33:AF36">((EU33)*1*1*1*1*1*1*1*1*1*1*1*1*1*1*1*1*1*1*1*1*1*1*1*1*1*1)</f>
        <v>0</v>
      </c>
      <c r="AF33">
        <f t="shared" si="35"/>
        <v>36.01</v>
      </c>
      <c r="AG33">
        <f t="shared" si="32"/>
        <v>0</v>
      </c>
      <c r="AH33">
        <f aca="true" t="shared" si="36" ref="AH33:AI36">((EW33)*1*1*1*1*1*1*1*1*1*1*1*1*1*1*1*1*1*1*1*1*1*1*1*1*1)</f>
        <v>4.12</v>
      </c>
      <c r="AI33">
        <f t="shared" si="36"/>
        <v>0.16</v>
      </c>
      <c r="AJ33">
        <f t="shared" si="34"/>
        <v>0</v>
      </c>
      <c r="AK33">
        <v>70.23</v>
      </c>
      <c r="AL33">
        <v>22.16</v>
      </c>
      <c r="AM33">
        <v>12.06</v>
      </c>
      <c r="AN33">
        <v>0</v>
      </c>
      <c r="AO33">
        <v>36.01</v>
      </c>
      <c r="AP33">
        <v>0</v>
      </c>
      <c r="AQ33">
        <v>4.12</v>
      </c>
      <c r="AR33">
        <v>0.16</v>
      </c>
      <c r="AS33">
        <v>0</v>
      </c>
      <c r="AT33">
        <f t="shared" si="16"/>
        <v>80</v>
      </c>
      <c r="AU33">
        <f t="shared" si="17"/>
        <v>60</v>
      </c>
      <c r="AV33">
        <v>1</v>
      </c>
      <c r="AW33">
        <v>1</v>
      </c>
      <c r="AX33">
        <v>1</v>
      </c>
      <c r="AY33">
        <v>1</v>
      </c>
      <c r="AZ33">
        <v>8.33</v>
      </c>
      <c r="BA33">
        <v>10.35</v>
      </c>
      <c r="BB33">
        <v>5.04</v>
      </c>
      <c r="BC33">
        <v>2.97</v>
      </c>
      <c r="BH33">
        <v>0</v>
      </c>
      <c r="BI33">
        <v>2</v>
      </c>
      <c r="BJ33" t="s">
        <v>69</v>
      </c>
      <c r="BM33">
        <v>55</v>
      </c>
      <c r="BN33">
        <v>0</v>
      </c>
      <c r="BO33" t="s">
        <v>67</v>
      </c>
      <c r="BP33">
        <v>1</v>
      </c>
      <c r="BQ33">
        <v>3</v>
      </c>
      <c r="BR33">
        <v>0</v>
      </c>
      <c r="BS33">
        <v>10.35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80</v>
      </c>
      <c r="CA33">
        <v>60</v>
      </c>
      <c r="CF33">
        <v>0</v>
      </c>
      <c r="CG33">
        <v>0</v>
      </c>
      <c r="CM33">
        <v>0</v>
      </c>
      <c r="CO33">
        <v>0</v>
      </c>
      <c r="CP33">
        <f t="shared" si="18"/>
        <v>998.5999999999999</v>
      </c>
      <c r="CQ33">
        <f t="shared" si="19"/>
        <v>65.8152</v>
      </c>
      <c r="CR33">
        <f t="shared" si="20"/>
        <v>60.7824</v>
      </c>
      <c r="CS33">
        <f t="shared" si="21"/>
        <v>0</v>
      </c>
      <c r="CT33">
        <f t="shared" si="22"/>
        <v>372.70349999999996</v>
      </c>
      <c r="CU33">
        <f t="shared" si="23"/>
        <v>0</v>
      </c>
      <c r="CV33">
        <f t="shared" si="24"/>
        <v>4.12</v>
      </c>
      <c r="CW33">
        <f t="shared" si="25"/>
        <v>0.16</v>
      </c>
      <c r="CX33">
        <f t="shared" si="26"/>
        <v>0</v>
      </c>
      <c r="CY33">
        <f aca="true" t="shared" si="37" ref="CY33:CY46">((((S33+R33)*BZ33)/100)*IF((1=1),1,0.6)*IF((0=0),1,1.2)*IF((1=1),1,0.7))</f>
        <v>596.328</v>
      </c>
      <c r="CZ33">
        <f aca="true" t="shared" si="38" ref="CZ33:CZ46">((((S33+R33)*CA33)/100)*IF((1=1),1,0.9))</f>
        <v>447.246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38</v>
      </c>
      <c r="DW33" t="s">
        <v>38</v>
      </c>
      <c r="DX33">
        <v>1</v>
      </c>
      <c r="EE33">
        <v>7348751</v>
      </c>
      <c r="EF33">
        <v>3</v>
      </c>
      <c r="EG33" t="s">
        <v>70</v>
      </c>
      <c r="EH33">
        <v>0</v>
      </c>
      <c r="EJ33">
        <v>2</v>
      </c>
      <c r="EK33">
        <v>55</v>
      </c>
      <c r="EL33" t="s">
        <v>71</v>
      </c>
      <c r="EM33" t="s">
        <v>72</v>
      </c>
      <c r="EQ33">
        <v>0</v>
      </c>
      <c r="ER33">
        <v>70.23</v>
      </c>
      <c r="ES33">
        <v>22.16</v>
      </c>
      <c r="ET33">
        <v>12.06</v>
      </c>
      <c r="EU33">
        <v>0</v>
      </c>
      <c r="EV33">
        <v>36.01</v>
      </c>
      <c r="EW33">
        <v>4.12</v>
      </c>
      <c r="EX33">
        <v>0.16</v>
      </c>
    </row>
    <row r="34" spans="1:154" ht="12.75">
      <c r="A34">
        <v>17</v>
      </c>
      <c r="B34">
        <v>1</v>
      </c>
      <c r="C34">
        <f>ROW(SmtRes!A74)</f>
        <v>74</v>
      </c>
      <c r="D34">
        <f>ROW(EtalonRes!A74)</f>
        <v>74</v>
      </c>
      <c r="E34" t="s">
        <v>73</v>
      </c>
      <c r="F34" t="s">
        <v>74</v>
      </c>
      <c r="G34" t="s">
        <v>75</v>
      </c>
      <c r="H34" t="s">
        <v>38</v>
      </c>
      <c r="I34">
        <v>2</v>
      </c>
      <c r="J34">
        <v>0</v>
      </c>
      <c r="O34">
        <f t="shared" si="2"/>
        <v>1774.02</v>
      </c>
      <c r="P34">
        <f t="shared" si="3"/>
        <v>132.96</v>
      </c>
      <c r="Q34">
        <f t="shared" si="4"/>
        <v>368.01</v>
      </c>
      <c r="R34">
        <f t="shared" si="5"/>
        <v>55.89</v>
      </c>
      <c r="S34">
        <f t="shared" si="6"/>
        <v>1273.05</v>
      </c>
      <c r="T34">
        <f t="shared" si="7"/>
        <v>0</v>
      </c>
      <c r="U34">
        <f t="shared" si="8"/>
        <v>14.42</v>
      </c>
      <c r="V34">
        <f t="shared" si="9"/>
        <v>0.8</v>
      </c>
      <c r="W34">
        <f t="shared" si="10"/>
        <v>0</v>
      </c>
      <c r="X34">
        <f t="shared" si="11"/>
        <v>1063.15</v>
      </c>
      <c r="Y34">
        <f t="shared" si="12"/>
        <v>797.36</v>
      </c>
      <c r="AA34">
        <v>0</v>
      </c>
      <c r="AB34">
        <f t="shared" si="13"/>
        <v>125.97</v>
      </c>
      <c r="AC34">
        <f t="shared" si="29"/>
        <v>22.46</v>
      </c>
      <c r="AD34">
        <f t="shared" si="30"/>
        <v>42.01</v>
      </c>
      <c r="AE34">
        <f t="shared" si="35"/>
        <v>2.7</v>
      </c>
      <c r="AF34">
        <f t="shared" si="35"/>
        <v>61.5</v>
      </c>
      <c r="AG34">
        <f t="shared" si="32"/>
        <v>0</v>
      </c>
      <c r="AH34">
        <f t="shared" si="36"/>
        <v>7.21</v>
      </c>
      <c r="AI34">
        <f t="shared" si="36"/>
        <v>0.4</v>
      </c>
      <c r="AJ34">
        <f t="shared" si="34"/>
        <v>0</v>
      </c>
      <c r="AK34">
        <v>125.97</v>
      </c>
      <c r="AL34">
        <v>22.46</v>
      </c>
      <c r="AM34">
        <v>42.01</v>
      </c>
      <c r="AN34">
        <v>2.7</v>
      </c>
      <c r="AO34">
        <v>61.5</v>
      </c>
      <c r="AP34">
        <v>0</v>
      </c>
      <c r="AQ34">
        <v>7.21</v>
      </c>
      <c r="AR34">
        <v>0.4</v>
      </c>
      <c r="AS34">
        <v>0</v>
      </c>
      <c r="AT34">
        <f t="shared" si="16"/>
        <v>80</v>
      </c>
      <c r="AU34">
        <f t="shared" si="17"/>
        <v>60</v>
      </c>
      <c r="AV34">
        <v>1</v>
      </c>
      <c r="AW34">
        <v>1</v>
      </c>
      <c r="AX34">
        <v>1</v>
      </c>
      <c r="AY34">
        <v>1</v>
      </c>
      <c r="AZ34">
        <v>8.28</v>
      </c>
      <c r="BA34">
        <v>10.35</v>
      </c>
      <c r="BB34">
        <v>4.38</v>
      </c>
      <c r="BC34">
        <v>2.96</v>
      </c>
      <c r="BH34">
        <v>0</v>
      </c>
      <c r="BI34">
        <v>2</v>
      </c>
      <c r="BJ34" t="s">
        <v>76</v>
      </c>
      <c r="BM34">
        <v>55</v>
      </c>
      <c r="BN34">
        <v>0</v>
      </c>
      <c r="BO34" t="s">
        <v>74</v>
      </c>
      <c r="BP34">
        <v>1</v>
      </c>
      <c r="BQ34">
        <v>3</v>
      </c>
      <c r="BR34">
        <v>0</v>
      </c>
      <c r="BS34">
        <v>10.35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80</v>
      </c>
      <c r="CA34">
        <v>60</v>
      </c>
      <c r="CF34">
        <v>0</v>
      </c>
      <c r="CG34">
        <v>0</v>
      </c>
      <c r="CM34">
        <v>0</v>
      </c>
      <c r="CO34">
        <v>0</v>
      </c>
      <c r="CP34">
        <f t="shared" si="18"/>
        <v>1774.02</v>
      </c>
      <c r="CQ34">
        <f t="shared" si="19"/>
        <v>66.4816</v>
      </c>
      <c r="CR34">
        <f t="shared" si="20"/>
        <v>184.00379999999998</v>
      </c>
      <c r="CS34">
        <f t="shared" si="21"/>
        <v>27.945</v>
      </c>
      <c r="CT34">
        <f t="shared" si="22"/>
        <v>636.525</v>
      </c>
      <c r="CU34">
        <f t="shared" si="23"/>
        <v>0</v>
      </c>
      <c r="CV34">
        <f t="shared" si="24"/>
        <v>7.21</v>
      </c>
      <c r="CW34">
        <f t="shared" si="25"/>
        <v>0.4</v>
      </c>
      <c r="CX34">
        <f t="shared" si="26"/>
        <v>0</v>
      </c>
      <c r="CY34">
        <f t="shared" si="37"/>
        <v>1063.152</v>
      </c>
      <c r="CZ34">
        <f t="shared" si="38"/>
        <v>797.364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38</v>
      </c>
      <c r="DW34" t="s">
        <v>38</v>
      </c>
      <c r="DX34">
        <v>1</v>
      </c>
      <c r="EE34">
        <v>7348751</v>
      </c>
      <c r="EF34">
        <v>3</v>
      </c>
      <c r="EG34" t="s">
        <v>70</v>
      </c>
      <c r="EH34">
        <v>0</v>
      </c>
      <c r="EJ34">
        <v>2</v>
      </c>
      <c r="EK34">
        <v>55</v>
      </c>
      <c r="EL34" t="s">
        <v>71</v>
      </c>
      <c r="EM34" t="s">
        <v>72</v>
      </c>
      <c r="EQ34">
        <v>0</v>
      </c>
      <c r="ER34">
        <v>125.97</v>
      </c>
      <c r="ES34">
        <v>22.46</v>
      </c>
      <c r="ET34">
        <v>42.01</v>
      </c>
      <c r="EU34">
        <v>2.7</v>
      </c>
      <c r="EV34">
        <v>61.5</v>
      </c>
      <c r="EW34">
        <v>7.21</v>
      </c>
      <c r="EX34">
        <v>0.4</v>
      </c>
    </row>
    <row r="35" spans="1:154" ht="12.75">
      <c r="A35">
        <v>17</v>
      </c>
      <c r="B35">
        <v>1</v>
      </c>
      <c r="C35">
        <f>ROW(SmtRes!A80)</f>
        <v>80</v>
      </c>
      <c r="D35">
        <f>ROW(EtalonRes!A80)</f>
        <v>80</v>
      </c>
      <c r="E35" t="s">
        <v>77</v>
      </c>
      <c r="F35" t="s">
        <v>78</v>
      </c>
      <c r="G35" t="s">
        <v>79</v>
      </c>
      <c r="H35" t="s">
        <v>51</v>
      </c>
      <c r="I35">
        <v>1</v>
      </c>
      <c r="J35">
        <v>0</v>
      </c>
      <c r="O35">
        <f t="shared" si="2"/>
        <v>1173.83</v>
      </c>
      <c r="P35">
        <f t="shared" si="3"/>
        <v>50.38</v>
      </c>
      <c r="Q35">
        <f t="shared" si="4"/>
        <v>202.4</v>
      </c>
      <c r="R35">
        <f t="shared" si="5"/>
        <v>30.74</v>
      </c>
      <c r="S35">
        <f t="shared" si="6"/>
        <v>921.05</v>
      </c>
      <c r="T35">
        <f t="shared" si="7"/>
        <v>0</v>
      </c>
      <c r="U35">
        <f t="shared" si="8"/>
        <v>8.98</v>
      </c>
      <c r="V35">
        <f t="shared" si="9"/>
        <v>0.44</v>
      </c>
      <c r="W35">
        <f t="shared" si="10"/>
        <v>0</v>
      </c>
      <c r="X35">
        <f t="shared" si="11"/>
        <v>761.43</v>
      </c>
      <c r="Y35">
        <f t="shared" si="12"/>
        <v>571.07</v>
      </c>
      <c r="AA35">
        <v>0</v>
      </c>
      <c r="AB35">
        <f t="shared" si="13"/>
        <v>154</v>
      </c>
      <c r="AC35">
        <f t="shared" si="29"/>
        <v>18.8</v>
      </c>
      <c r="AD35">
        <f t="shared" si="30"/>
        <v>46.21</v>
      </c>
      <c r="AE35">
        <f t="shared" si="35"/>
        <v>2.97</v>
      </c>
      <c r="AF35">
        <f t="shared" si="35"/>
        <v>88.99</v>
      </c>
      <c r="AG35">
        <f t="shared" si="32"/>
        <v>0</v>
      </c>
      <c r="AH35">
        <f t="shared" si="36"/>
        <v>8.98</v>
      </c>
      <c r="AI35">
        <f t="shared" si="36"/>
        <v>0.44</v>
      </c>
      <c r="AJ35">
        <f t="shared" si="34"/>
        <v>0</v>
      </c>
      <c r="AK35">
        <v>154</v>
      </c>
      <c r="AL35">
        <v>18.8</v>
      </c>
      <c r="AM35">
        <v>46.21</v>
      </c>
      <c r="AN35">
        <v>2.97</v>
      </c>
      <c r="AO35">
        <v>88.99</v>
      </c>
      <c r="AP35">
        <v>0</v>
      </c>
      <c r="AQ35">
        <v>8.98</v>
      </c>
      <c r="AR35">
        <v>0.44</v>
      </c>
      <c r="AS35">
        <v>0</v>
      </c>
      <c r="AT35">
        <f t="shared" si="16"/>
        <v>80</v>
      </c>
      <c r="AU35">
        <f t="shared" si="17"/>
        <v>60</v>
      </c>
      <c r="AV35">
        <v>1</v>
      </c>
      <c r="AW35">
        <v>1</v>
      </c>
      <c r="AX35">
        <v>1</v>
      </c>
      <c r="AY35">
        <v>1</v>
      </c>
      <c r="AZ35">
        <v>8.71</v>
      </c>
      <c r="BA35">
        <v>10.35</v>
      </c>
      <c r="BB35">
        <v>4.38</v>
      </c>
      <c r="BC35">
        <v>2.68</v>
      </c>
      <c r="BH35">
        <v>0</v>
      </c>
      <c r="BI35">
        <v>2</v>
      </c>
      <c r="BJ35" t="s">
        <v>80</v>
      </c>
      <c r="BM35">
        <v>55</v>
      </c>
      <c r="BN35">
        <v>0</v>
      </c>
      <c r="BO35" t="s">
        <v>78</v>
      </c>
      <c r="BP35">
        <v>1</v>
      </c>
      <c r="BQ35">
        <v>3</v>
      </c>
      <c r="BR35">
        <v>0</v>
      </c>
      <c r="BS35">
        <v>10.35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18"/>
        <v>1173.83</v>
      </c>
      <c r="CQ35">
        <f t="shared" si="19"/>
        <v>50.38400000000001</v>
      </c>
      <c r="CR35">
        <f t="shared" si="20"/>
        <v>202.3998</v>
      </c>
      <c r="CS35">
        <f t="shared" si="21"/>
        <v>30.7395</v>
      </c>
      <c r="CT35">
        <f t="shared" si="22"/>
        <v>921.0464999999999</v>
      </c>
      <c r="CU35">
        <f t="shared" si="23"/>
        <v>0</v>
      </c>
      <c r="CV35">
        <f t="shared" si="24"/>
        <v>8.98</v>
      </c>
      <c r="CW35">
        <f t="shared" si="25"/>
        <v>0.44</v>
      </c>
      <c r="CX35">
        <f t="shared" si="26"/>
        <v>0</v>
      </c>
      <c r="CY35">
        <f t="shared" si="37"/>
        <v>761.432</v>
      </c>
      <c r="CZ35">
        <f t="shared" si="38"/>
        <v>571.074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51</v>
      </c>
      <c r="DW35" t="s">
        <v>51</v>
      </c>
      <c r="DX35">
        <v>1</v>
      </c>
      <c r="EE35">
        <v>7348751</v>
      </c>
      <c r="EF35">
        <v>3</v>
      </c>
      <c r="EG35" t="s">
        <v>70</v>
      </c>
      <c r="EH35">
        <v>0</v>
      </c>
      <c r="EJ35">
        <v>2</v>
      </c>
      <c r="EK35">
        <v>55</v>
      </c>
      <c r="EL35" t="s">
        <v>71</v>
      </c>
      <c r="EM35" t="s">
        <v>72</v>
      </c>
      <c r="EQ35">
        <v>0</v>
      </c>
      <c r="ER35">
        <v>154</v>
      </c>
      <c r="ES35">
        <v>18.8</v>
      </c>
      <c r="ET35">
        <v>46.21</v>
      </c>
      <c r="EU35">
        <v>2.97</v>
      </c>
      <c r="EV35">
        <v>88.99</v>
      </c>
      <c r="EW35">
        <v>8.98</v>
      </c>
      <c r="EX35">
        <v>0.44</v>
      </c>
    </row>
    <row r="36" spans="1:154" ht="12.75">
      <c r="A36">
        <v>17</v>
      </c>
      <c r="B36">
        <v>1</v>
      </c>
      <c r="C36">
        <f>ROW(SmtRes!A89)</f>
        <v>89</v>
      </c>
      <c r="D36">
        <f>ROW(EtalonRes!A89)</f>
        <v>89</v>
      </c>
      <c r="E36" t="s">
        <v>81</v>
      </c>
      <c r="F36" t="s">
        <v>82</v>
      </c>
      <c r="G36" t="s">
        <v>83</v>
      </c>
      <c r="H36" t="s">
        <v>38</v>
      </c>
      <c r="I36">
        <v>4</v>
      </c>
      <c r="J36">
        <v>0</v>
      </c>
      <c r="O36">
        <f t="shared" si="2"/>
        <v>2900.03</v>
      </c>
      <c r="P36">
        <f t="shared" si="3"/>
        <v>290.17</v>
      </c>
      <c r="Q36">
        <f t="shared" si="4"/>
        <v>1227.1</v>
      </c>
      <c r="R36">
        <f t="shared" si="5"/>
        <v>184.64</v>
      </c>
      <c r="S36">
        <f t="shared" si="6"/>
        <v>1382.76</v>
      </c>
      <c r="T36">
        <f t="shared" si="7"/>
        <v>0</v>
      </c>
      <c r="U36">
        <f t="shared" si="8"/>
        <v>13.48</v>
      </c>
      <c r="V36">
        <f t="shared" si="9"/>
        <v>2.64</v>
      </c>
      <c r="W36">
        <f t="shared" si="10"/>
        <v>0</v>
      </c>
      <c r="X36">
        <f t="shared" si="11"/>
        <v>1253.92</v>
      </c>
      <c r="Y36">
        <f t="shared" si="12"/>
        <v>940.44</v>
      </c>
      <c r="AA36">
        <v>0</v>
      </c>
      <c r="AB36">
        <f t="shared" si="13"/>
        <v>123.76000000000002</v>
      </c>
      <c r="AC36">
        <f t="shared" si="29"/>
        <v>20.32</v>
      </c>
      <c r="AD36">
        <f t="shared" si="30"/>
        <v>70.04</v>
      </c>
      <c r="AE36">
        <f t="shared" si="35"/>
        <v>4.46</v>
      </c>
      <c r="AF36">
        <f t="shared" si="35"/>
        <v>33.4</v>
      </c>
      <c r="AG36">
        <f t="shared" si="32"/>
        <v>0</v>
      </c>
      <c r="AH36">
        <f t="shared" si="36"/>
        <v>3.37</v>
      </c>
      <c r="AI36">
        <f t="shared" si="36"/>
        <v>0.66</v>
      </c>
      <c r="AJ36">
        <f t="shared" si="34"/>
        <v>0</v>
      </c>
      <c r="AK36">
        <v>123.76</v>
      </c>
      <c r="AL36">
        <v>20.32</v>
      </c>
      <c r="AM36">
        <v>70.04</v>
      </c>
      <c r="AN36">
        <v>4.46</v>
      </c>
      <c r="AO36">
        <v>33.4</v>
      </c>
      <c r="AP36">
        <v>0</v>
      </c>
      <c r="AQ36">
        <v>3.37</v>
      </c>
      <c r="AR36">
        <v>0.66</v>
      </c>
      <c r="AS36">
        <v>0</v>
      </c>
      <c r="AT36">
        <f t="shared" si="16"/>
        <v>80</v>
      </c>
      <c r="AU36">
        <f t="shared" si="17"/>
        <v>60</v>
      </c>
      <c r="AV36">
        <v>1</v>
      </c>
      <c r="AW36">
        <v>1</v>
      </c>
      <c r="AX36">
        <v>1</v>
      </c>
      <c r="AY36">
        <v>1</v>
      </c>
      <c r="AZ36">
        <v>7.11</v>
      </c>
      <c r="BA36">
        <v>10.35</v>
      </c>
      <c r="BB36">
        <v>4.38</v>
      </c>
      <c r="BC36">
        <v>3.57</v>
      </c>
      <c r="BH36">
        <v>0</v>
      </c>
      <c r="BI36">
        <v>2</v>
      </c>
      <c r="BJ36" t="s">
        <v>84</v>
      </c>
      <c r="BM36">
        <v>55</v>
      </c>
      <c r="BN36">
        <v>0</v>
      </c>
      <c r="BO36" t="s">
        <v>82</v>
      </c>
      <c r="BP36">
        <v>1</v>
      </c>
      <c r="BQ36">
        <v>3</v>
      </c>
      <c r="BR36">
        <v>0</v>
      </c>
      <c r="BS36">
        <v>10.35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80</v>
      </c>
      <c r="CA36">
        <v>60</v>
      </c>
      <c r="CF36">
        <v>0</v>
      </c>
      <c r="CG36">
        <v>0</v>
      </c>
      <c r="CM36">
        <v>0</v>
      </c>
      <c r="CO36">
        <v>0</v>
      </c>
      <c r="CP36">
        <f t="shared" si="18"/>
        <v>2900.0299999999997</v>
      </c>
      <c r="CQ36">
        <f t="shared" si="19"/>
        <v>72.5424</v>
      </c>
      <c r="CR36">
        <f t="shared" si="20"/>
        <v>306.77520000000004</v>
      </c>
      <c r="CS36">
        <f t="shared" si="21"/>
        <v>46.161</v>
      </c>
      <c r="CT36">
        <f t="shared" si="22"/>
        <v>345.69</v>
      </c>
      <c r="CU36">
        <f t="shared" si="23"/>
        <v>0</v>
      </c>
      <c r="CV36">
        <f t="shared" si="24"/>
        <v>3.37</v>
      </c>
      <c r="CW36">
        <f t="shared" si="25"/>
        <v>0.66</v>
      </c>
      <c r="CX36">
        <f t="shared" si="26"/>
        <v>0</v>
      </c>
      <c r="CY36">
        <f t="shared" si="37"/>
        <v>1253.92</v>
      </c>
      <c r="CZ36">
        <f t="shared" si="38"/>
        <v>940.44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38</v>
      </c>
      <c r="DW36" t="s">
        <v>38</v>
      </c>
      <c r="DX36">
        <v>1</v>
      </c>
      <c r="EE36">
        <v>7348751</v>
      </c>
      <c r="EF36">
        <v>3</v>
      </c>
      <c r="EG36" t="s">
        <v>70</v>
      </c>
      <c r="EH36">
        <v>0</v>
      </c>
      <c r="EJ36">
        <v>2</v>
      </c>
      <c r="EK36">
        <v>55</v>
      </c>
      <c r="EL36" t="s">
        <v>71</v>
      </c>
      <c r="EM36" t="s">
        <v>72</v>
      </c>
      <c r="EQ36">
        <v>0</v>
      </c>
      <c r="ER36">
        <v>123.76</v>
      </c>
      <c r="ES36">
        <v>20.32</v>
      </c>
      <c r="ET36">
        <v>70.04</v>
      </c>
      <c r="EU36">
        <v>4.46</v>
      </c>
      <c r="EV36">
        <v>33.4</v>
      </c>
      <c r="EW36">
        <v>3.37</v>
      </c>
      <c r="EX36">
        <v>0.66</v>
      </c>
    </row>
    <row r="37" spans="1:154" ht="12.75">
      <c r="A37">
        <v>17</v>
      </c>
      <c r="B37">
        <v>1</v>
      </c>
      <c r="C37">
        <f>ROW(SmtRes!A92)</f>
        <v>92</v>
      </c>
      <c r="D37">
        <f>ROW(EtalonRes!A92)</f>
        <v>92</v>
      </c>
      <c r="E37" t="s">
        <v>85</v>
      </c>
      <c r="F37" t="s">
        <v>86</v>
      </c>
      <c r="G37" t="s">
        <v>87</v>
      </c>
      <c r="H37" t="s">
        <v>38</v>
      </c>
      <c r="I37">
        <v>1</v>
      </c>
      <c r="J37">
        <v>0</v>
      </c>
      <c r="O37">
        <f t="shared" si="2"/>
        <v>151.76</v>
      </c>
      <c r="P37">
        <f t="shared" si="3"/>
        <v>0</v>
      </c>
      <c r="Q37">
        <f t="shared" si="4"/>
        <v>60.78</v>
      </c>
      <c r="R37">
        <f t="shared" si="5"/>
        <v>0</v>
      </c>
      <c r="S37">
        <f t="shared" si="6"/>
        <v>90.98</v>
      </c>
      <c r="T37">
        <f t="shared" si="7"/>
        <v>0</v>
      </c>
      <c r="U37">
        <f t="shared" si="8"/>
        <v>1.03</v>
      </c>
      <c r="V37">
        <f t="shared" si="9"/>
        <v>0.16</v>
      </c>
      <c r="W37">
        <f t="shared" si="10"/>
        <v>0</v>
      </c>
      <c r="X37">
        <f t="shared" si="11"/>
        <v>83.7</v>
      </c>
      <c r="Y37">
        <f t="shared" si="12"/>
        <v>59.14</v>
      </c>
      <c r="AA37">
        <v>0</v>
      </c>
      <c r="AB37">
        <f t="shared" si="13"/>
        <v>20.85</v>
      </c>
      <c r="AC37">
        <f t="shared" si="29"/>
        <v>0</v>
      </c>
      <c r="AD37">
        <f t="shared" si="30"/>
        <v>12.06</v>
      </c>
      <c r="AE37">
        <f>((EU37)*1*1*1*1*1*1*1*1*1*1*1*1*1*1*1*1*1*1*1*1*1*1*1*1*1*1*1*1)</f>
        <v>0</v>
      </c>
      <c r="AF37">
        <f>((EV37)*1*1*1*1*1*1*1*1*1*1*1*1*1*1*1*1*1*1*1*1*1*1*1*1*1*1*1*1)</f>
        <v>8.79</v>
      </c>
      <c r="AG37">
        <f t="shared" si="32"/>
        <v>0</v>
      </c>
      <c r="AH37">
        <f>((EW37)*1*1*1*1*1*1*1*1*1*1*1*1*1*1*1*1*1*1*1*1*1*1*1*1*1*1*1)</f>
        <v>1.03</v>
      </c>
      <c r="AI37">
        <f>((EX37)*1*1*1*1*1*1*1*1*1*1*1*1*1*1*1*1*1*1*1*1*1*1*1*1*1*1*1)</f>
        <v>0.16</v>
      </c>
      <c r="AJ37">
        <f t="shared" si="34"/>
        <v>0</v>
      </c>
      <c r="AK37">
        <v>20.85</v>
      </c>
      <c r="AL37">
        <v>0</v>
      </c>
      <c r="AM37">
        <v>12.06</v>
      </c>
      <c r="AN37">
        <v>0</v>
      </c>
      <c r="AO37">
        <v>8.79</v>
      </c>
      <c r="AP37">
        <v>0</v>
      </c>
      <c r="AQ37">
        <v>1.03</v>
      </c>
      <c r="AR37">
        <v>0.16</v>
      </c>
      <c r="AS37">
        <v>0</v>
      </c>
      <c r="AT37">
        <f t="shared" si="16"/>
        <v>92</v>
      </c>
      <c r="AU37">
        <f t="shared" si="17"/>
        <v>65</v>
      </c>
      <c r="AV37">
        <v>1</v>
      </c>
      <c r="AW37">
        <v>1</v>
      </c>
      <c r="AX37">
        <v>1</v>
      </c>
      <c r="AY37">
        <v>1</v>
      </c>
      <c r="AZ37">
        <v>8.36</v>
      </c>
      <c r="BA37">
        <v>10.35</v>
      </c>
      <c r="BB37">
        <v>5.04</v>
      </c>
      <c r="BC37">
        <v>1</v>
      </c>
      <c r="BH37">
        <v>0</v>
      </c>
      <c r="BI37">
        <v>2</v>
      </c>
      <c r="BJ37" t="s">
        <v>88</v>
      </c>
      <c r="BM37">
        <v>38</v>
      </c>
      <c r="BN37">
        <v>0</v>
      </c>
      <c r="BO37" t="s">
        <v>86</v>
      </c>
      <c r="BP37">
        <v>1</v>
      </c>
      <c r="BQ37">
        <v>3</v>
      </c>
      <c r="BR37">
        <v>0</v>
      </c>
      <c r="BS37">
        <v>10.35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92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18"/>
        <v>151.76</v>
      </c>
      <c r="CQ37">
        <f t="shared" si="19"/>
        <v>0</v>
      </c>
      <c r="CR37">
        <f t="shared" si="20"/>
        <v>60.7824</v>
      </c>
      <c r="CS37">
        <f t="shared" si="21"/>
        <v>0</v>
      </c>
      <c r="CT37">
        <f t="shared" si="22"/>
        <v>90.97649999999999</v>
      </c>
      <c r="CU37">
        <f t="shared" si="23"/>
        <v>0</v>
      </c>
      <c r="CV37">
        <f t="shared" si="24"/>
        <v>1.03</v>
      </c>
      <c r="CW37">
        <f t="shared" si="25"/>
        <v>0.16</v>
      </c>
      <c r="CX37">
        <f t="shared" si="26"/>
        <v>0</v>
      </c>
      <c r="CY37">
        <f t="shared" si="37"/>
        <v>83.7016</v>
      </c>
      <c r="CZ37">
        <f t="shared" si="38"/>
        <v>59.137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1010</v>
      </c>
      <c r="DV37" t="s">
        <v>38</v>
      </c>
      <c r="DW37" t="s">
        <v>38</v>
      </c>
      <c r="DX37">
        <v>1</v>
      </c>
      <c r="EE37">
        <v>7348734</v>
      </c>
      <c r="EF37">
        <v>3</v>
      </c>
      <c r="EG37" t="s">
        <v>70</v>
      </c>
      <c r="EH37">
        <v>0</v>
      </c>
      <c r="EJ37">
        <v>2</v>
      </c>
      <c r="EK37">
        <v>38</v>
      </c>
      <c r="EL37" t="s">
        <v>89</v>
      </c>
      <c r="EM37" t="s">
        <v>90</v>
      </c>
      <c r="EQ37">
        <v>0</v>
      </c>
      <c r="ER37">
        <v>20.85</v>
      </c>
      <c r="ES37">
        <v>0</v>
      </c>
      <c r="ET37">
        <v>12.06</v>
      </c>
      <c r="EU37">
        <v>0</v>
      </c>
      <c r="EV37">
        <v>8.79</v>
      </c>
      <c r="EW37">
        <v>1.03</v>
      </c>
      <c r="EX37">
        <v>0.16</v>
      </c>
    </row>
    <row r="38" spans="1:154" ht="12.75">
      <c r="A38">
        <v>17</v>
      </c>
      <c r="B38">
        <v>1</v>
      </c>
      <c r="C38">
        <f>ROW(SmtRes!A110)</f>
        <v>110</v>
      </c>
      <c r="D38">
        <f>ROW(EtalonRes!A109)</f>
        <v>109</v>
      </c>
      <c r="E38" t="s">
        <v>91</v>
      </c>
      <c r="F38" t="s">
        <v>92</v>
      </c>
      <c r="G38" t="s">
        <v>93</v>
      </c>
      <c r="H38" t="s">
        <v>28</v>
      </c>
      <c r="I38">
        <v>2.5</v>
      </c>
      <c r="J38">
        <v>0</v>
      </c>
      <c r="O38">
        <f t="shared" si="2"/>
        <v>27323.43</v>
      </c>
      <c r="P38">
        <f t="shared" si="3"/>
        <v>10928.94</v>
      </c>
      <c r="Q38">
        <f t="shared" si="4"/>
        <v>8895.14</v>
      </c>
      <c r="R38">
        <f t="shared" si="5"/>
        <v>6167.31</v>
      </c>
      <c r="S38">
        <f t="shared" si="6"/>
        <v>7499.35</v>
      </c>
      <c r="T38">
        <f t="shared" si="7"/>
        <v>0</v>
      </c>
      <c r="U38">
        <f t="shared" si="8"/>
        <v>77</v>
      </c>
      <c r="V38">
        <f t="shared" si="9"/>
        <v>52.25</v>
      </c>
      <c r="W38">
        <f t="shared" si="10"/>
        <v>0</v>
      </c>
      <c r="X38">
        <f t="shared" si="11"/>
        <v>12983.33</v>
      </c>
      <c r="Y38">
        <f t="shared" si="12"/>
        <v>8883.33</v>
      </c>
      <c r="AA38">
        <v>0</v>
      </c>
      <c r="AB38">
        <f t="shared" si="13"/>
        <v>2795.56</v>
      </c>
      <c r="AC38">
        <f t="shared" si="29"/>
        <v>1668.54</v>
      </c>
      <c r="AD38">
        <f t="shared" si="30"/>
        <v>837.19</v>
      </c>
      <c r="AE38">
        <f>((EU38)*1*1*1*1*1*1*1*1*1*1*1*1*1*1*1*1*1*1*1*1*1*1*1*1*1*1)</f>
        <v>238.35</v>
      </c>
      <c r="AF38">
        <f>((EV38)*1*1*1*1*1*1*1*1*1*1*1*1*1*1*1*1*1*1*1*1*1*1*1*1*1*1)</f>
        <v>289.83</v>
      </c>
      <c r="AG38">
        <f t="shared" si="32"/>
        <v>0</v>
      </c>
      <c r="AH38">
        <f>((EW38)*1*1*1*1*1*1*1*1*1*1*1*1*1*1*1*1*1*1*1*1*1*1*1*1*1)</f>
        <v>30.8</v>
      </c>
      <c r="AI38">
        <f>((EX38)*1*1*1*1*1*1*1*1*1*1*1*1*1*1*1*1*1*1*1*1*1*1*1*1*1)</f>
        <v>20.9</v>
      </c>
      <c r="AJ38">
        <f t="shared" si="34"/>
        <v>0</v>
      </c>
      <c r="AK38">
        <v>2795.56</v>
      </c>
      <c r="AL38">
        <v>1668.54</v>
      </c>
      <c r="AM38">
        <v>837.19</v>
      </c>
      <c r="AN38">
        <v>238.35</v>
      </c>
      <c r="AO38">
        <v>289.83</v>
      </c>
      <c r="AP38">
        <v>0</v>
      </c>
      <c r="AQ38">
        <v>30.8</v>
      </c>
      <c r="AR38">
        <v>20.9</v>
      </c>
      <c r="AS38">
        <v>0</v>
      </c>
      <c r="AT38">
        <f t="shared" si="16"/>
        <v>95</v>
      </c>
      <c r="AU38">
        <f t="shared" si="17"/>
        <v>65</v>
      </c>
      <c r="AV38">
        <v>1</v>
      </c>
      <c r="AW38">
        <v>1</v>
      </c>
      <c r="AX38">
        <v>1</v>
      </c>
      <c r="AY38">
        <v>1</v>
      </c>
      <c r="AZ38">
        <v>5.84</v>
      </c>
      <c r="BA38">
        <v>10.35</v>
      </c>
      <c r="BB38">
        <v>4.25</v>
      </c>
      <c r="BC38">
        <v>2.62</v>
      </c>
      <c r="BH38">
        <v>0</v>
      </c>
      <c r="BI38">
        <v>2</v>
      </c>
      <c r="BJ38" t="s">
        <v>94</v>
      </c>
      <c r="BM38">
        <v>57</v>
      </c>
      <c r="BN38">
        <v>0</v>
      </c>
      <c r="BO38" t="s">
        <v>92</v>
      </c>
      <c r="BP38">
        <v>1</v>
      </c>
      <c r="BQ38">
        <v>3</v>
      </c>
      <c r="BR38">
        <v>0</v>
      </c>
      <c r="BS38">
        <v>10.35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65</v>
      </c>
      <c r="CF38">
        <v>0</v>
      </c>
      <c r="CG38">
        <v>0</v>
      </c>
      <c r="CM38">
        <v>0</v>
      </c>
      <c r="CO38">
        <v>0</v>
      </c>
      <c r="CP38">
        <f t="shared" si="18"/>
        <v>27323.43</v>
      </c>
      <c r="CQ38">
        <f t="shared" si="19"/>
        <v>4371.5748</v>
      </c>
      <c r="CR38">
        <f t="shared" si="20"/>
        <v>3558.0575000000003</v>
      </c>
      <c r="CS38">
        <f t="shared" si="21"/>
        <v>2466.9224999999997</v>
      </c>
      <c r="CT38">
        <f t="shared" si="22"/>
        <v>2999.7405</v>
      </c>
      <c r="CU38">
        <f t="shared" si="23"/>
        <v>0</v>
      </c>
      <c r="CV38">
        <f t="shared" si="24"/>
        <v>30.8</v>
      </c>
      <c r="CW38">
        <f t="shared" si="25"/>
        <v>20.9</v>
      </c>
      <c r="CX38">
        <f t="shared" si="26"/>
        <v>0</v>
      </c>
      <c r="CY38">
        <f t="shared" si="37"/>
        <v>12983.327</v>
      </c>
      <c r="CZ38">
        <f t="shared" si="38"/>
        <v>8883.329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28</v>
      </c>
      <c r="DW38" t="s">
        <v>28</v>
      </c>
      <c r="DX38">
        <v>100</v>
      </c>
      <c r="EE38">
        <v>7348753</v>
      </c>
      <c r="EF38">
        <v>3</v>
      </c>
      <c r="EG38" t="s">
        <v>70</v>
      </c>
      <c r="EH38">
        <v>0</v>
      </c>
      <c r="EJ38">
        <v>2</v>
      </c>
      <c r="EK38">
        <v>57</v>
      </c>
      <c r="EL38" t="s">
        <v>95</v>
      </c>
      <c r="EM38" t="s">
        <v>96</v>
      </c>
      <c r="EP38" t="s">
        <v>97</v>
      </c>
      <c r="EQ38">
        <v>0</v>
      </c>
      <c r="ER38">
        <v>2795.56</v>
      </c>
      <c r="ES38">
        <v>1668.54</v>
      </c>
      <c r="ET38">
        <v>837.19</v>
      </c>
      <c r="EU38">
        <v>238.35</v>
      </c>
      <c r="EV38">
        <v>289.83</v>
      </c>
      <c r="EW38">
        <v>30.8</v>
      </c>
      <c r="EX38">
        <v>20.9</v>
      </c>
    </row>
    <row r="39" spans="1:154" ht="12.75">
      <c r="A39">
        <v>18</v>
      </c>
      <c r="B39">
        <v>1</v>
      </c>
      <c r="C39">
        <v>104</v>
      </c>
      <c r="E39" t="s">
        <v>98</v>
      </c>
      <c r="F39" t="s">
        <v>99</v>
      </c>
      <c r="G39" t="s">
        <v>100</v>
      </c>
      <c r="H39" t="s">
        <v>101</v>
      </c>
      <c r="I39">
        <f>I38*J39</f>
        <v>250</v>
      </c>
      <c r="J39">
        <v>100</v>
      </c>
      <c r="O39">
        <f t="shared" si="2"/>
        <v>10041.15</v>
      </c>
      <c r="P39">
        <f t="shared" si="3"/>
        <v>10041.15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15.33</v>
      </c>
      <c r="AC39">
        <f>AL39</f>
        <v>15.33</v>
      </c>
      <c r="AD39">
        <f>AM39</f>
        <v>0</v>
      </c>
      <c r="AE39">
        <f>(AN39*1*1*1*1*1*1*1*1*1*1*1*1*1*1*1*1*1*1*1*1*1*1*1*1*1*1)</f>
        <v>0</v>
      </c>
      <c r="AF39">
        <f>(AO39*1*1*1*1*1*1*1*1*1*1*1*1*1*1*1*1*1*1*1*1*1*1*1*1*1*1)</f>
        <v>0</v>
      </c>
      <c r="AG39">
        <f>AP39</f>
        <v>0</v>
      </c>
      <c r="AH39">
        <f>(AQ39*1*1*1*1*1*1*1*1*1*1*1*1*1*1*1*1*1*1*1*1*1*1*1*1*1)</f>
        <v>0</v>
      </c>
      <c r="AI39">
        <f>(AR39*1*1*1*1*1*1*1*1*1*1*1*1*1*1*1*1*1*1*1*1*1*1*1*1*1)</f>
        <v>0</v>
      </c>
      <c r="AJ39">
        <f>AS39</f>
        <v>0</v>
      </c>
      <c r="AK39">
        <v>15.33</v>
      </c>
      <c r="AL39">
        <v>15.33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f t="shared" si="16"/>
        <v>95</v>
      </c>
      <c r="AU39">
        <f t="shared" si="17"/>
        <v>65</v>
      </c>
      <c r="AV39">
        <v>1</v>
      </c>
      <c r="AW39">
        <v>1</v>
      </c>
      <c r="AX39">
        <v>1</v>
      </c>
      <c r="AY39">
        <v>1</v>
      </c>
      <c r="AZ39">
        <v>5.84</v>
      </c>
      <c r="BA39">
        <v>10.35</v>
      </c>
      <c r="BB39">
        <v>4.25</v>
      </c>
      <c r="BC39">
        <v>2.62</v>
      </c>
      <c r="BH39">
        <v>3</v>
      </c>
      <c r="BI39">
        <v>2</v>
      </c>
      <c r="BJ39" t="s">
        <v>102</v>
      </c>
      <c r="BM39">
        <v>57</v>
      </c>
      <c r="BN39">
        <v>0</v>
      </c>
      <c r="BO39" t="s">
        <v>92</v>
      </c>
      <c r="BP39">
        <v>1</v>
      </c>
      <c r="BQ39">
        <v>3</v>
      </c>
      <c r="BR39">
        <v>0</v>
      </c>
      <c r="BS39">
        <v>10.35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95</v>
      </c>
      <c r="CA39">
        <v>65</v>
      </c>
      <c r="CF39">
        <v>0</v>
      </c>
      <c r="CG39">
        <v>0</v>
      </c>
      <c r="CM39">
        <v>0</v>
      </c>
      <c r="CO39">
        <v>0</v>
      </c>
      <c r="CP39">
        <f t="shared" si="18"/>
        <v>10041.15</v>
      </c>
      <c r="CQ39">
        <f t="shared" si="19"/>
        <v>40.1646</v>
      </c>
      <c r="CR39">
        <f t="shared" si="20"/>
        <v>0</v>
      </c>
      <c r="CS39">
        <f t="shared" si="21"/>
        <v>0</v>
      </c>
      <c r="CT39">
        <f t="shared" si="22"/>
        <v>0</v>
      </c>
      <c r="CU39">
        <f t="shared" si="23"/>
        <v>0</v>
      </c>
      <c r="CV39">
        <f t="shared" si="24"/>
        <v>0</v>
      </c>
      <c r="CW39">
        <f t="shared" si="25"/>
        <v>0</v>
      </c>
      <c r="CX39">
        <f t="shared" si="26"/>
        <v>0</v>
      </c>
      <c r="CY39">
        <f t="shared" si="37"/>
        <v>0</v>
      </c>
      <c r="CZ39">
        <f t="shared" si="38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101</v>
      </c>
      <c r="DW39" t="s">
        <v>101</v>
      </c>
      <c r="DX39">
        <v>1</v>
      </c>
      <c r="EE39">
        <v>7348753</v>
      </c>
      <c r="EF39">
        <v>3</v>
      </c>
      <c r="EG39" t="s">
        <v>70</v>
      </c>
      <c r="EH39">
        <v>0</v>
      </c>
      <c r="EJ39">
        <v>2</v>
      </c>
      <c r="EK39">
        <v>57</v>
      </c>
      <c r="EL39" t="s">
        <v>95</v>
      </c>
      <c r="EM39" t="s">
        <v>96</v>
      </c>
      <c r="EQ39">
        <v>0</v>
      </c>
      <c r="ER39">
        <v>15.33</v>
      </c>
      <c r="ES39">
        <v>15.33</v>
      </c>
      <c r="ET39">
        <v>0</v>
      </c>
      <c r="EU39">
        <v>0</v>
      </c>
      <c r="EV39">
        <v>0</v>
      </c>
      <c r="EW39">
        <v>0</v>
      </c>
      <c r="EX39">
        <v>0</v>
      </c>
    </row>
    <row r="40" spans="1:154" ht="12.75">
      <c r="A40">
        <v>17</v>
      </c>
      <c r="B40">
        <v>1</v>
      </c>
      <c r="C40">
        <f>ROW(SmtRes!A128)</f>
        <v>128</v>
      </c>
      <c r="D40">
        <f>ROW(EtalonRes!A126)</f>
        <v>126</v>
      </c>
      <c r="E40" t="s">
        <v>33</v>
      </c>
      <c r="F40" t="s">
        <v>103</v>
      </c>
      <c r="G40" t="s">
        <v>104</v>
      </c>
      <c r="H40" t="s">
        <v>28</v>
      </c>
      <c r="I40">
        <v>0.25</v>
      </c>
      <c r="J40">
        <v>0</v>
      </c>
      <c r="O40">
        <f t="shared" si="2"/>
        <v>3341.71</v>
      </c>
      <c r="P40">
        <f t="shared" si="3"/>
        <v>2231.16</v>
      </c>
      <c r="Q40">
        <f t="shared" si="4"/>
        <v>265.65</v>
      </c>
      <c r="R40">
        <f t="shared" si="5"/>
        <v>7.68</v>
      </c>
      <c r="S40">
        <f t="shared" si="6"/>
        <v>844.9</v>
      </c>
      <c r="T40">
        <f t="shared" si="7"/>
        <v>0</v>
      </c>
      <c r="U40">
        <f t="shared" si="8"/>
        <v>8.675</v>
      </c>
      <c r="V40">
        <f t="shared" si="9"/>
        <v>0.11</v>
      </c>
      <c r="W40">
        <f t="shared" si="10"/>
        <v>0</v>
      </c>
      <c r="X40">
        <f t="shared" si="11"/>
        <v>809.95</v>
      </c>
      <c r="Y40">
        <f t="shared" si="12"/>
        <v>554.18</v>
      </c>
      <c r="AA40">
        <v>0</v>
      </c>
      <c r="AB40">
        <f t="shared" si="13"/>
        <v>3737.13</v>
      </c>
      <c r="AC40">
        <f>(ES40)</f>
        <v>3176.03</v>
      </c>
      <c r="AD40">
        <f>(ET40)</f>
        <v>234.57</v>
      </c>
      <c r="AE40">
        <f>((EU40)*1*1*1*1*1*1*1*1*1*1*1*1*1*1*1*1*1*1*1*1*1*1*1*1*1*1)</f>
        <v>2.97</v>
      </c>
      <c r="AF40">
        <f>((EV40)*1*1*1*1*1*1*1*1*1*1*1*1*1*1*1*1*1*1*1*1*1*1*1*1*1*1)</f>
        <v>326.53</v>
      </c>
      <c r="AG40">
        <f>(AP40)</f>
        <v>0</v>
      </c>
      <c r="AH40">
        <f>((EW40)*1*1*1*1*1*1*1*1*1*1*1*1*1*1*1*1*1*1*1*1*1*1*1*1*1)</f>
        <v>34.7</v>
      </c>
      <c r="AI40">
        <f>((EX40)*1*1*1*1*1*1*1*1*1*1*1*1*1*1*1*1*1*1*1*1*1*1*1*1*1)</f>
        <v>0.44</v>
      </c>
      <c r="AJ40">
        <f>(AS40)</f>
        <v>0</v>
      </c>
      <c r="AK40">
        <v>3737.13</v>
      </c>
      <c r="AL40">
        <v>3176.03</v>
      </c>
      <c r="AM40">
        <v>234.57</v>
      </c>
      <c r="AN40">
        <v>2.97</v>
      </c>
      <c r="AO40">
        <v>326.53</v>
      </c>
      <c r="AP40">
        <v>0</v>
      </c>
      <c r="AQ40">
        <v>34.7</v>
      </c>
      <c r="AR40">
        <v>0.44</v>
      </c>
      <c r="AS40">
        <v>0</v>
      </c>
      <c r="AT40">
        <f t="shared" si="16"/>
        <v>95</v>
      </c>
      <c r="AU40">
        <f t="shared" si="17"/>
        <v>65</v>
      </c>
      <c r="AV40">
        <v>1</v>
      </c>
      <c r="AW40">
        <v>1</v>
      </c>
      <c r="AX40">
        <v>1</v>
      </c>
      <c r="AY40">
        <v>1</v>
      </c>
      <c r="AZ40">
        <v>4.31</v>
      </c>
      <c r="BA40">
        <v>10.35</v>
      </c>
      <c r="BB40">
        <v>4.53</v>
      </c>
      <c r="BC40">
        <v>2.81</v>
      </c>
      <c r="BH40">
        <v>0</v>
      </c>
      <c r="BI40">
        <v>2</v>
      </c>
      <c r="BJ40" t="s">
        <v>105</v>
      </c>
      <c r="BM40">
        <v>57</v>
      </c>
      <c r="BN40">
        <v>0</v>
      </c>
      <c r="BO40" t="s">
        <v>103</v>
      </c>
      <c r="BP40">
        <v>1</v>
      </c>
      <c r="BQ40">
        <v>3</v>
      </c>
      <c r="BR40">
        <v>0</v>
      </c>
      <c r="BS40">
        <v>10.35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95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t="shared" si="18"/>
        <v>3341.71</v>
      </c>
      <c r="CQ40">
        <f t="shared" si="19"/>
        <v>8924.6443</v>
      </c>
      <c r="CR40">
        <f t="shared" si="20"/>
        <v>1062.6021</v>
      </c>
      <c r="CS40">
        <f t="shared" si="21"/>
        <v>30.7395</v>
      </c>
      <c r="CT40">
        <f t="shared" si="22"/>
        <v>3379.5854999999997</v>
      </c>
      <c r="CU40">
        <f t="shared" si="23"/>
        <v>0</v>
      </c>
      <c r="CV40">
        <f t="shared" si="24"/>
        <v>34.7</v>
      </c>
      <c r="CW40">
        <f t="shared" si="25"/>
        <v>0.44</v>
      </c>
      <c r="CX40">
        <f t="shared" si="26"/>
        <v>0</v>
      </c>
      <c r="CY40">
        <f t="shared" si="37"/>
        <v>809.9509999999999</v>
      </c>
      <c r="CZ40">
        <f t="shared" si="38"/>
        <v>554.177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1003</v>
      </c>
      <c r="DV40" t="s">
        <v>28</v>
      </c>
      <c r="DW40" t="s">
        <v>28</v>
      </c>
      <c r="DX40">
        <v>100</v>
      </c>
      <c r="EE40">
        <v>7348753</v>
      </c>
      <c r="EF40">
        <v>3</v>
      </c>
      <c r="EG40" t="s">
        <v>70</v>
      </c>
      <c r="EH40">
        <v>0</v>
      </c>
      <c r="EJ40">
        <v>2</v>
      </c>
      <c r="EK40">
        <v>57</v>
      </c>
      <c r="EL40" t="s">
        <v>95</v>
      </c>
      <c r="EM40" t="s">
        <v>96</v>
      </c>
      <c r="EP40" t="s">
        <v>106</v>
      </c>
      <c r="EQ40">
        <v>0</v>
      </c>
      <c r="ER40">
        <v>3737.13</v>
      </c>
      <c r="ES40">
        <v>3176.03</v>
      </c>
      <c r="ET40">
        <v>234.57</v>
      </c>
      <c r="EU40">
        <v>2.97</v>
      </c>
      <c r="EV40">
        <v>326.53</v>
      </c>
      <c r="EW40">
        <v>34.7</v>
      </c>
      <c r="EX40">
        <v>0.44</v>
      </c>
    </row>
    <row r="41" spans="1:154" ht="12.75">
      <c r="A41">
        <v>18</v>
      </c>
      <c r="B41">
        <v>1</v>
      </c>
      <c r="C41">
        <v>121</v>
      </c>
      <c r="E41" t="s">
        <v>107</v>
      </c>
      <c r="F41" t="s">
        <v>108</v>
      </c>
      <c r="G41" t="s">
        <v>109</v>
      </c>
      <c r="H41" t="s">
        <v>101</v>
      </c>
      <c r="I41">
        <f>I40*J41</f>
        <v>25</v>
      </c>
      <c r="J41">
        <v>100</v>
      </c>
      <c r="O41">
        <f t="shared" si="2"/>
        <v>581.67</v>
      </c>
      <c r="P41">
        <f t="shared" si="3"/>
        <v>581.67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V41">
        <f t="shared" si="9"/>
        <v>0</v>
      </c>
      <c r="W41">
        <f t="shared" si="10"/>
        <v>0</v>
      </c>
      <c r="X41">
        <f t="shared" si="11"/>
        <v>0</v>
      </c>
      <c r="Y41">
        <f t="shared" si="12"/>
        <v>0</v>
      </c>
      <c r="AA41">
        <v>0</v>
      </c>
      <c r="AB41">
        <f t="shared" si="13"/>
        <v>8.28</v>
      </c>
      <c r="AC41">
        <f>AL41</f>
        <v>8.28</v>
      </c>
      <c r="AD41">
        <f>AM41</f>
        <v>0</v>
      </c>
      <c r="AE41">
        <f>(AN41*1*1*1*1*1*1*1*1*1*1*1*1*1*1*1*1*1*1*1*1*1*1*1*1*1*1)</f>
        <v>0</v>
      </c>
      <c r="AF41">
        <f>(AO41*1*1*1*1*1*1*1*1*1*1*1*1*1*1*1*1*1*1*1*1*1*1*1*1*1*1)</f>
        <v>0</v>
      </c>
      <c r="AG41">
        <f>AP41</f>
        <v>0</v>
      </c>
      <c r="AH41">
        <f>(AQ41*1*1*1*1*1*1*1*1*1*1*1*1*1*1*1*1*1*1*1*1*1*1*1*1*1)</f>
        <v>0</v>
      </c>
      <c r="AI41">
        <f>(AR41*1*1*1*1*1*1*1*1*1*1*1*1*1*1*1*1*1*1*1*1*1*1*1*1*1)</f>
        <v>0</v>
      </c>
      <c r="AJ41">
        <f>AS41</f>
        <v>0</v>
      </c>
      <c r="AK41">
        <v>8.28</v>
      </c>
      <c r="AL41">
        <v>8.28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f t="shared" si="16"/>
        <v>95</v>
      </c>
      <c r="AU41">
        <f t="shared" si="17"/>
        <v>65</v>
      </c>
      <c r="AV41">
        <v>1</v>
      </c>
      <c r="AW41">
        <v>1</v>
      </c>
      <c r="AX41">
        <v>1</v>
      </c>
      <c r="AY41">
        <v>1</v>
      </c>
      <c r="AZ41">
        <v>4.31</v>
      </c>
      <c r="BA41">
        <v>10.35</v>
      </c>
      <c r="BB41">
        <v>4.53</v>
      </c>
      <c r="BC41">
        <v>2.81</v>
      </c>
      <c r="BH41">
        <v>3</v>
      </c>
      <c r="BI41">
        <v>2</v>
      </c>
      <c r="BJ41" t="s">
        <v>110</v>
      </c>
      <c r="BM41">
        <v>57</v>
      </c>
      <c r="BN41">
        <v>0</v>
      </c>
      <c r="BO41" t="s">
        <v>103</v>
      </c>
      <c r="BP41">
        <v>1</v>
      </c>
      <c r="BQ41">
        <v>3</v>
      </c>
      <c r="BR41">
        <v>0</v>
      </c>
      <c r="BS41">
        <v>10.35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95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 t="shared" si="18"/>
        <v>581.67</v>
      </c>
      <c r="CQ41">
        <f t="shared" si="19"/>
        <v>23.2668</v>
      </c>
      <c r="CR41">
        <f t="shared" si="20"/>
        <v>0</v>
      </c>
      <c r="CS41">
        <f t="shared" si="21"/>
        <v>0</v>
      </c>
      <c r="CT41">
        <f t="shared" si="22"/>
        <v>0</v>
      </c>
      <c r="CU41">
        <f t="shared" si="23"/>
        <v>0</v>
      </c>
      <c r="CV41">
        <f t="shared" si="24"/>
        <v>0</v>
      </c>
      <c r="CW41">
        <f t="shared" si="25"/>
        <v>0</v>
      </c>
      <c r="CX41">
        <f t="shared" si="26"/>
        <v>0</v>
      </c>
      <c r="CY41">
        <f t="shared" si="37"/>
        <v>0</v>
      </c>
      <c r="CZ41">
        <f t="shared" si="38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1003</v>
      </c>
      <c r="DV41" t="s">
        <v>101</v>
      </c>
      <c r="DW41" t="s">
        <v>101</v>
      </c>
      <c r="DX41">
        <v>1</v>
      </c>
      <c r="EE41">
        <v>7348753</v>
      </c>
      <c r="EF41">
        <v>3</v>
      </c>
      <c r="EG41" t="s">
        <v>70</v>
      </c>
      <c r="EH41">
        <v>0</v>
      </c>
      <c r="EJ41">
        <v>2</v>
      </c>
      <c r="EK41">
        <v>57</v>
      </c>
      <c r="EL41" t="s">
        <v>95</v>
      </c>
      <c r="EM41" t="s">
        <v>96</v>
      </c>
      <c r="EQ41">
        <v>0</v>
      </c>
      <c r="ER41">
        <v>8.28</v>
      </c>
      <c r="ES41">
        <v>8.28</v>
      </c>
      <c r="ET41">
        <v>0</v>
      </c>
      <c r="EU41">
        <v>0</v>
      </c>
      <c r="EV41">
        <v>0</v>
      </c>
      <c r="EW41">
        <v>0</v>
      </c>
      <c r="EX41">
        <v>0</v>
      </c>
    </row>
    <row r="42" spans="1:154" ht="12.75">
      <c r="A42">
        <v>17</v>
      </c>
      <c r="B42">
        <v>1</v>
      </c>
      <c r="C42">
        <f>ROW(SmtRes!A142)</f>
        <v>142</v>
      </c>
      <c r="D42">
        <f>ROW(EtalonRes!A138)</f>
        <v>138</v>
      </c>
      <c r="E42" t="s">
        <v>111</v>
      </c>
      <c r="F42" t="s">
        <v>112</v>
      </c>
      <c r="G42" t="s">
        <v>113</v>
      </c>
      <c r="H42" t="s">
        <v>28</v>
      </c>
      <c r="I42">
        <v>2.5</v>
      </c>
      <c r="J42">
        <v>0</v>
      </c>
      <c r="O42">
        <f t="shared" si="2"/>
        <v>5134.22</v>
      </c>
      <c r="P42">
        <f t="shared" si="3"/>
        <v>3743.91</v>
      </c>
      <c r="Q42">
        <f t="shared" si="4"/>
        <v>24.37</v>
      </c>
      <c r="R42">
        <f t="shared" si="5"/>
        <v>3.62</v>
      </c>
      <c r="S42">
        <f t="shared" si="6"/>
        <v>1365.94</v>
      </c>
      <c r="T42">
        <f t="shared" si="7"/>
        <v>0</v>
      </c>
      <c r="U42">
        <f t="shared" si="8"/>
        <v>14.025</v>
      </c>
      <c r="V42">
        <f t="shared" si="9"/>
        <v>0.05</v>
      </c>
      <c r="W42">
        <f t="shared" si="10"/>
        <v>0</v>
      </c>
      <c r="X42">
        <f t="shared" si="11"/>
        <v>1301.08</v>
      </c>
      <c r="Y42">
        <f t="shared" si="12"/>
        <v>890.21</v>
      </c>
      <c r="AA42">
        <v>0</v>
      </c>
      <c r="AB42">
        <f t="shared" si="13"/>
        <v>637.81</v>
      </c>
      <c r="AC42">
        <f>(ES42)</f>
        <v>582.71</v>
      </c>
      <c r="AD42">
        <f>(ET42)</f>
        <v>2.31</v>
      </c>
      <c r="AE42">
        <f>((EU42)*1*1*1*1*1*1*1*1*1*1*1*1*1*1*1*1*1*1*1*1*1*1*1*1*1*1)</f>
        <v>0.14</v>
      </c>
      <c r="AF42">
        <f>((EV42)*1*1*1*1*1*1*1*1*1*1*1*1*1*1*1*1*1*1*1*1*1*1*1*1*1*1)</f>
        <v>52.79</v>
      </c>
      <c r="AG42">
        <f>(AP42)</f>
        <v>0</v>
      </c>
      <c r="AH42">
        <f>((EW42)*1*1*1*1*1*1*1*1*1*1*1*1*1*1*1*1*1*1*1*1*1*1*1*1*1)</f>
        <v>5.61</v>
      </c>
      <c r="AI42">
        <f>((EX42)*1*1*1*1*1*1*1*1*1*1*1*1*1*1*1*1*1*1*1*1*1*1*1*1*1)</f>
        <v>0.02</v>
      </c>
      <c r="AJ42">
        <f>(AS42)</f>
        <v>0</v>
      </c>
      <c r="AK42">
        <v>637.81</v>
      </c>
      <c r="AL42">
        <v>582.71</v>
      </c>
      <c r="AM42">
        <v>2.31</v>
      </c>
      <c r="AN42">
        <v>0.14</v>
      </c>
      <c r="AO42">
        <v>52.79</v>
      </c>
      <c r="AP42">
        <v>0</v>
      </c>
      <c r="AQ42">
        <v>5.61</v>
      </c>
      <c r="AR42">
        <v>0.02</v>
      </c>
      <c r="AS42">
        <v>0</v>
      </c>
      <c r="AT42">
        <f t="shared" si="16"/>
        <v>95</v>
      </c>
      <c r="AU42">
        <f t="shared" si="17"/>
        <v>65</v>
      </c>
      <c r="AV42">
        <v>1</v>
      </c>
      <c r="AW42">
        <v>1</v>
      </c>
      <c r="AX42">
        <v>1</v>
      </c>
      <c r="AY42">
        <v>1</v>
      </c>
      <c r="AZ42">
        <v>4.08</v>
      </c>
      <c r="BA42">
        <v>10.35</v>
      </c>
      <c r="BB42">
        <v>4.22</v>
      </c>
      <c r="BC42">
        <v>2.57</v>
      </c>
      <c r="BH42">
        <v>0</v>
      </c>
      <c r="BI42">
        <v>2</v>
      </c>
      <c r="BJ42" t="s">
        <v>114</v>
      </c>
      <c r="BM42">
        <v>57</v>
      </c>
      <c r="BN42">
        <v>0</v>
      </c>
      <c r="BO42" t="s">
        <v>112</v>
      </c>
      <c r="BP42">
        <v>1</v>
      </c>
      <c r="BQ42">
        <v>3</v>
      </c>
      <c r="BR42">
        <v>0</v>
      </c>
      <c r="BS42">
        <v>10.35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95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18"/>
        <v>5134.219999999999</v>
      </c>
      <c r="CQ42">
        <f t="shared" si="19"/>
        <v>1497.5647</v>
      </c>
      <c r="CR42">
        <f t="shared" si="20"/>
        <v>9.748199999999999</v>
      </c>
      <c r="CS42">
        <f t="shared" si="21"/>
        <v>1.449</v>
      </c>
      <c r="CT42">
        <f t="shared" si="22"/>
        <v>546.3765</v>
      </c>
      <c r="CU42">
        <f t="shared" si="23"/>
        <v>0</v>
      </c>
      <c r="CV42">
        <f t="shared" si="24"/>
        <v>5.61</v>
      </c>
      <c r="CW42">
        <f t="shared" si="25"/>
        <v>0.02</v>
      </c>
      <c r="CX42">
        <f t="shared" si="26"/>
        <v>0</v>
      </c>
      <c r="CY42">
        <f t="shared" si="37"/>
        <v>1301.0819999999999</v>
      </c>
      <c r="CZ42">
        <f t="shared" si="38"/>
        <v>890.2139999999999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1003</v>
      </c>
      <c r="DV42" t="s">
        <v>28</v>
      </c>
      <c r="DW42" t="s">
        <v>28</v>
      </c>
      <c r="DX42">
        <v>100</v>
      </c>
      <c r="EE42">
        <v>7348753</v>
      </c>
      <c r="EF42">
        <v>3</v>
      </c>
      <c r="EG42" t="s">
        <v>70</v>
      </c>
      <c r="EH42">
        <v>0</v>
      </c>
      <c r="EJ42">
        <v>2</v>
      </c>
      <c r="EK42">
        <v>57</v>
      </c>
      <c r="EL42" t="s">
        <v>95</v>
      </c>
      <c r="EM42" t="s">
        <v>96</v>
      </c>
      <c r="EP42" t="s">
        <v>115</v>
      </c>
      <c r="EQ42">
        <v>0</v>
      </c>
      <c r="ER42">
        <v>637.81</v>
      </c>
      <c r="ES42">
        <v>582.71</v>
      </c>
      <c r="ET42">
        <v>2.31</v>
      </c>
      <c r="EU42">
        <v>0.14</v>
      </c>
      <c r="EV42">
        <v>52.79</v>
      </c>
      <c r="EW42">
        <v>5.61</v>
      </c>
      <c r="EX42">
        <v>0.02</v>
      </c>
    </row>
    <row r="43" spans="1:154" ht="12.75">
      <c r="A43">
        <v>18</v>
      </c>
      <c r="B43">
        <v>1</v>
      </c>
      <c r="C43">
        <v>141</v>
      </c>
      <c r="E43" t="s">
        <v>116</v>
      </c>
      <c r="F43" t="s">
        <v>18</v>
      </c>
      <c r="G43" t="s">
        <v>117</v>
      </c>
      <c r="H43" t="s">
        <v>118</v>
      </c>
      <c r="I43">
        <f>I42*J43</f>
        <v>0.075</v>
      </c>
      <c r="J43">
        <v>0.03</v>
      </c>
      <c r="O43">
        <f t="shared" si="2"/>
        <v>705</v>
      </c>
      <c r="P43">
        <f t="shared" si="3"/>
        <v>705</v>
      </c>
      <c r="Q43">
        <f t="shared" si="4"/>
        <v>0</v>
      </c>
      <c r="R43">
        <f t="shared" si="5"/>
        <v>0</v>
      </c>
      <c r="S43">
        <f t="shared" si="6"/>
        <v>0</v>
      </c>
      <c r="T43">
        <f t="shared" si="7"/>
        <v>0</v>
      </c>
      <c r="U43">
        <f t="shared" si="8"/>
        <v>0</v>
      </c>
      <c r="V43">
        <f t="shared" si="9"/>
        <v>0</v>
      </c>
      <c r="W43">
        <f t="shared" si="10"/>
        <v>0</v>
      </c>
      <c r="X43">
        <f t="shared" si="11"/>
        <v>0</v>
      </c>
      <c r="Y43">
        <f t="shared" si="12"/>
        <v>0</v>
      </c>
      <c r="AA43">
        <v>0</v>
      </c>
      <c r="AB43">
        <f t="shared" si="13"/>
        <v>9400</v>
      </c>
      <c r="AC43">
        <f>AL43</f>
        <v>9400</v>
      </c>
      <c r="AD43">
        <f>AM43</f>
        <v>0</v>
      </c>
      <c r="AE43">
        <f>(AN43*1*1*1*1*1*1*1*1*1*1*1*1*1*1*1*1*1*1*1*1*1*1*1*1*1*1)</f>
        <v>0</v>
      </c>
      <c r="AF43">
        <f>(AO43*1*1*1*1*1*1*1*1*1*1*1*1*1*1*1*1*1*1*1*1*1*1*1*1*1*1)</f>
        <v>0</v>
      </c>
      <c r="AG43">
        <f>AP43</f>
        <v>0</v>
      </c>
      <c r="AH43">
        <f>(AQ43*1*1*1*1*1*1*1*1*1*1*1*1*1*1*1*1*1*1*1*1*1*1*1*1*1)</f>
        <v>0</v>
      </c>
      <c r="AI43">
        <f>(AR43*1*1*1*1*1*1*1*1*1*1*1*1*1*1*1*1*1*1*1*1*1*1*1*1*1)</f>
        <v>0</v>
      </c>
      <c r="AJ43">
        <f>AS43</f>
        <v>0</v>
      </c>
      <c r="AK43">
        <v>9400</v>
      </c>
      <c r="AL43">
        <v>9400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f t="shared" si="16"/>
        <v>95</v>
      </c>
      <c r="AU43">
        <f t="shared" si="17"/>
        <v>65</v>
      </c>
      <c r="AV43">
        <v>1</v>
      </c>
      <c r="AW43">
        <v>1</v>
      </c>
      <c r="AX43">
        <v>1</v>
      </c>
      <c r="AY43">
        <v>1</v>
      </c>
      <c r="AZ43">
        <v>4.08</v>
      </c>
      <c r="BA43">
        <v>10.35</v>
      </c>
      <c r="BB43">
        <v>4.22</v>
      </c>
      <c r="BC43">
        <v>1</v>
      </c>
      <c r="BH43">
        <v>3</v>
      </c>
      <c r="BI43">
        <v>2</v>
      </c>
      <c r="BM43">
        <v>57</v>
      </c>
      <c r="BN43">
        <v>0</v>
      </c>
      <c r="BO43" t="s">
        <v>17</v>
      </c>
      <c r="BP43">
        <v>1</v>
      </c>
      <c r="BQ43">
        <v>3</v>
      </c>
      <c r="BR43">
        <v>0</v>
      </c>
      <c r="BS43">
        <v>10.35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95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18"/>
        <v>705</v>
      </c>
      <c r="CQ43">
        <f t="shared" si="19"/>
        <v>9400</v>
      </c>
      <c r="CR43">
        <f t="shared" si="20"/>
        <v>0</v>
      </c>
      <c r="CS43">
        <f t="shared" si="21"/>
        <v>0</v>
      </c>
      <c r="CT43">
        <f t="shared" si="22"/>
        <v>0</v>
      </c>
      <c r="CU43">
        <f t="shared" si="23"/>
        <v>0</v>
      </c>
      <c r="CV43">
        <f t="shared" si="24"/>
        <v>0</v>
      </c>
      <c r="CW43">
        <f t="shared" si="25"/>
        <v>0</v>
      </c>
      <c r="CX43">
        <f t="shared" si="26"/>
        <v>0</v>
      </c>
      <c r="CY43">
        <f t="shared" si="37"/>
        <v>0</v>
      </c>
      <c r="CZ43">
        <f t="shared" si="38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1003</v>
      </c>
      <c r="DV43" t="s">
        <v>118</v>
      </c>
      <c r="DW43" t="s">
        <v>118</v>
      </c>
      <c r="DX43">
        <v>1000</v>
      </c>
      <c r="EE43">
        <v>7348753</v>
      </c>
      <c r="EF43">
        <v>3</v>
      </c>
      <c r="EG43" t="s">
        <v>70</v>
      </c>
      <c r="EH43">
        <v>0</v>
      </c>
      <c r="EJ43">
        <v>2</v>
      </c>
      <c r="EK43">
        <v>57</v>
      </c>
      <c r="EL43" t="s">
        <v>95</v>
      </c>
      <c r="EM43" t="s">
        <v>96</v>
      </c>
      <c r="EQ43">
        <v>0</v>
      </c>
      <c r="ER43">
        <v>0</v>
      </c>
      <c r="ES43">
        <v>9400</v>
      </c>
      <c r="ET43">
        <v>0</v>
      </c>
      <c r="EU43">
        <v>0</v>
      </c>
      <c r="EV43">
        <v>0</v>
      </c>
      <c r="EW43">
        <v>0</v>
      </c>
      <c r="EX43">
        <v>0</v>
      </c>
    </row>
    <row r="44" spans="1:154" ht="12.75">
      <c r="A44">
        <v>18</v>
      </c>
      <c r="B44">
        <v>1</v>
      </c>
      <c r="C44">
        <v>142</v>
      </c>
      <c r="E44" t="s">
        <v>119</v>
      </c>
      <c r="F44" t="s">
        <v>18</v>
      </c>
      <c r="G44" t="s">
        <v>120</v>
      </c>
      <c r="H44" t="s">
        <v>118</v>
      </c>
      <c r="I44">
        <f>I42*J44</f>
        <v>0.18</v>
      </c>
      <c r="J44">
        <v>0.072</v>
      </c>
      <c r="O44">
        <f t="shared" si="2"/>
        <v>3591</v>
      </c>
      <c r="P44">
        <f t="shared" si="3"/>
        <v>3591</v>
      </c>
      <c r="Q44">
        <f t="shared" si="4"/>
        <v>0</v>
      </c>
      <c r="R44">
        <f t="shared" si="5"/>
        <v>0</v>
      </c>
      <c r="S44">
        <f t="shared" si="6"/>
        <v>0</v>
      </c>
      <c r="T44">
        <f t="shared" si="7"/>
        <v>0</v>
      </c>
      <c r="U44">
        <f t="shared" si="8"/>
        <v>0</v>
      </c>
      <c r="V44">
        <f t="shared" si="9"/>
        <v>0</v>
      </c>
      <c r="W44">
        <f t="shared" si="10"/>
        <v>0</v>
      </c>
      <c r="X44">
        <f t="shared" si="11"/>
        <v>0</v>
      </c>
      <c r="Y44">
        <f t="shared" si="12"/>
        <v>0</v>
      </c>
      <c r="AA44">
        <v>0</v>
      </c>
      <c r="AB44">
        <f t="shared" si="13"/>
        <v>19950</v>
      </c>
      <c r="AC44">
        <f>AL44</f>
        <v>19950</v>
      </c>
      <c r="AD44">
        <f>AM44</f>
        <v>0</v>
      </c>
      <c r="AE44">
        <f>(AN44*1*1*1*1*1*1*1*1*1*1*1*1*1*1*1*1*1*1*1*1*1*1*1*1*1*1)</f>
        <v>0</v>
      </c>
      <c r="AF44">
        <f>(AO44*1*1*1*1*1*1*1*1*1*1*1*1*1*1*1*1*1*1*1*1*1*1*1*1*1*1)</f>
        <v>0</v>
      </c>
      <c r="AG44">
        <f>AP44</f>
        <v>0</v>
      </c>
      <c r="AH44">
        <f>(AQ44*1*1*1*1*1*1*1*1*1*1*1*1*1*1*1*1*1*1*1*1*1*1*1*1*1)</f>
        <v>0</v>
      </c>
      <c r="AI44">
        <f>(AR44*1*1*1*1*1*1*1*1*1*1*1*1*1*1*1*1*1*1*1*1*1*1*1*1*1)</f>
        <v>0</v>
      </c>
      <c r="AJ44">
        <f>AS44</f>
        <v>0</v>
      </c>
      <c r="AK44">
        <v>19950</v>
      </c>
      <c r="AL44">
        <v>19950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16"/>
        <v>95</v>
      </c>
      <c r="AU44">
        <f t="shared" si="17"/>
        <v>65</v>
      </c>
      <c r="AV44">
        <v>1</v>
      </c>
      <c r="AW44">
        <v>1</v>
      </c>
      <c r="AX44">
        <v>1</v>
      </c>
      <c r="AY44">
        <v>1</v>
      </c>
      <c r="AZ44">
        <v>4.08</v>
      </c>
      <c r="BA44">
        <v>10.35</v>
      </c>
      <c r="BB44">
        <v>4.22</v>
      </c>
      <c r="BC44">
        <v>1</v>
      </c>
      <c r="BH44">
        <v>3</v>
      </c>
      <c r="BI44">
        <v>2</v>
      </c>
      <c r="BM44">
        <v>57</v>
      </c>
      <c r="BN44">
        <v>0</v>
      </c>
      <c r="BO44" t="s">
        <v>17</v>
      </c>
      <c r="BP44">
        <v>1</v>
      </c>
      <c r="BQ44">
        <v>3</v>
      </c>
      <c r="BR44">
        <v>0</v>
      </c>
      <c r="BS44">
        <v>10.35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95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18"/>
        <v>3591</v>
      </c>
      <c r="CQ44">
        <f t="shared" si="19"/>
        <v>19950</v>
      </c>
      <c r="CR44">
        <f t="shared" si="20"/>
        <v>0</v>
      </c>
      <c r="CS44">
        <f t="shared" si="21"/>
        <v>0</v>
      </c>
      <c r="CT44">
        <f t="shared" si="22"/>
        <v>0</v>
      </c>
      <c r="CU44">
        <f t="shared" si="23"/>
        <v>0</v>
      </c>
      <c r="CV44">
        <f t="shared" si="24"/>
        <v>0</v>
      </c>
      <c r="CW44">
        <f t="shared" si="25"/>
        <v>0</v>
      </c>
      <c r="CX44">
        <f t="shared" si="26"/>
        <v>0</v>
      </c>
      <c r="CY44">
        <f t="shared" si="37"/>
        <v>0</v>
      </c>
      <c r="CZ44">
        <f t="shared" si="3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1003</v>
      </c>
      <c r="DV44" t="s">
        <v>118</v>
      </c>
      <c r="DW44" t="s">
        <v>118</v>
      </c>
      <c r="DX44">
        <v>1000</v>
      </c>
      <c r="EE44">
        <v>7348753</v>
      </c>
      <c r="EF44">
        <v>3</v>
      </c>
      <c r="EG44" t="s">
        <v>70</v>
      </c>
      <c r="EH44">
        <v>0</v>
      </c>
      <c r="EJ44">
        <v>2</v>
      </c>
      <c r="EK44">
        <v>57</v>
      </c>
      <c r="EL44" t="s">
        <v>95</v>
      </c>
      <c r="EM44" t="s">
        <v>96</v>
      </c>
      <c r="EQ44">
        <v>0</v>
      </c>
      <c r="ER44">
        <v>0</v>
      </c>
      <c r="ES44">
        <v>19950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17</v>
      </c>
      <c r="B45">
        <v>1</v>
      </c>
      <c r="C45">
        <f>ROW(SmtRes!A144)</f>
        <v>144</v>
      </c>
      <c r="D45">
        <f>ROW(EtalonRes!A140)</f>
        <v>140</v>
      </c>
      <c r="E45" t="s">
        <v>121</v>
      </c>
      <c r="F45" t="s">
        <v>122</v>
      </c>
      <c r="G45" t="s">
        <v>123</v>
      </c>
      <c r="H45" t="s">
        <v>38</v>
      </c>
      <c r="I45">
        <v>1</v>
      </c>
      <c r="J45">
        <v>0</v>
      </c>
      <c r="O45">
        <f t="shared" si="2"/>
        <v>162.61</v>
      </c>
      <c r="P45">
        <f t="shared" si="3"/>
        <v>2.6</v>
      </c>
      <c r="Q45">
        <f t="shared" si="4"/>
        <v>0</v>
      </c>
      <c r="R45">
        <f t="shared" si="5"/>
        <v>0</v>
      </c>
      <c r="S45">
        <f t="shared" si="6"/>
        <v>160.01</v>
      </c>
      <c r="T45">
        <f t="shared" si="7"/>
        <v>0</v>
      </c>
      <c r="U45">
        <f t="shared" si="8"/>
        <v>1.56</v>
      </c>
      <c r="V45">
        <f t="shared" si="9"/>
        <v>0</v>
      </c>
      <c r="W45">
        <f t="shared" si="10"/>
        <v>0</v>
      </c>
      <c r="X45">
        <f t="shared" si="11"/>
        <v>128.01</v>
      </c>
      <c r="Y45">
        <f t="shared" si="12"/>
        <v>96.01</v>
      </c>
      <c r="AA45">
        <v>0</v>
      </c>
      <c r="AB45">
        <f t="shared" si="13"/>
        <v>16.59</v>
      </c>
      <c r="AC45">
        <f aca="true" t="shared" si="39" ref="AC45:AD47">(ES45)</f>
        <v>1.13</v>
      </c>
      <c r="AD45">
        <f t="shared" si="39"/>
        <v>0</v>
      </c>
      <c r="AE45">
        <f>((EU45)*1*1*1*1*1*1*1*1*1*1*1*1*1*1*1*1*1*1*1*1*1*1*1*1*1*1)</f>
        <v>0</v>
      </c>
      <c r="AF45">
        <f>((EV45)*1*1*1*1*1*1*1*1*1*1*1*1*1*1*1*1*1*1*1*1*1*1*1*1*1*1)</f>
        <v>15.46</v>
      </c>
      <c r="AG45">
        <f>(AP45)</f>
        <v>0</v>
      </c>
      <c r="AH45">
        <f>((EW45)*1*1*1*1*1*1*1*1*1*1*1*1*1*1*1*1*1*1*1*1*1*1*1*1*1)</f>
        <v>1.56</v>
      </c>
      <c r="AI45">
        <f>((EX45)*1*1*1*1*1*1*1*1*1*1*1*1*1*1*1*1*1*1*1*1*1*1*1*1*1)</f>
        <v>0</v>
      </c>
      <c r="AJ45">
        <f>(AS45)</f>
        <v>0</v>
      </c>
      <c r="AK45">
        <v>16.59</v>
      </c>
      <c r="AL45">
        <v>1.13</v>
      </c>
      <c r="AM45">
        <v>0</v>
      </c>
      <c r="AN45">
        <v>0</v>
      </c>
      <c r="AO45">
        <v>15.46</v>
      </c>
      <c r="AP45">
        <v>0</v>
      </c>
      <c r="AQ45">
        <v>1.56</v>
      </c>
      <c r="AR45">
        <v>0</v>
      </c>
      <c r="AS45">
        <v>0</v>
      </c>
      <c r="AT45">
        <f t="shared" si="16"/>
        <v>80</v>
      </c>
      <c r="AU45">
        <f t="shared" si="17"/>
        <v>60</v>
      </c>
      <c r="AV45">
        <v>1</v>
      </c>
      <c r="AW45">
        <v>1</v>
      </c>
      <c r="AX45">
        <v>1</v>
      </c>
      <c r="AY45">
        <v>1</v>
      </c>
      <c r="AZ45">
        <v>9.92</v>
      </c>
      <c r="BA45">
        <v>10.35</v>
      </c>
      <c r="BB45">
        <v>1</v>
      </c>
      <c r="BC45">
        <v>2.3</v>
      </c>
      <c r="BH45">
        <v>0</v>
      </c>
      <c r="BI45">
        <v>2</v>
      </c>
      <c r="BJ45" t="s">
        <v>124</v>
      </c>
      <c r="BM45">
        <v>55</v>
      </c>
      <c r="BN45">
        <v>0</v>
      </c>
      <c r="BO45" t="s">
        <v>122</v>
      </c>
      <c r="BP45">
        <v>1</v>
      </c>
      <c r="BQ45">
        <v>3</v>
      </c>
      <c r="BR45">
        <v>0</v>
      </c>
      <c r="BS45">
        <v>10.35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80</v>
      </c>
      <c r="CA45">
        <v>60</v>
      </c>
      <c r="CF45">
        <v>0</v>
      </c>
      <c r="CG45">
        <v>0</v>
      </c>
      <c r="CM45">
        <v>0</v>
      </c>
      <c r="CO45">
        <v>0</v>
      </c>
      <c r="CP45">
        <f t="shared" si="18"/>
        <v>162.60999999999999</v>
      </c>
      <c r="CQ45">
        <f t="shared" si="19"/>
        <v>2.5989999999999998</v>
      </c>
      <c r="CR45">
        <f t="shared" si="20"/>
        <v>0</v>
      </c>
      <c r="CS45">
        <f t="shared" si="21"/>
        <v>0</v>
      </c>
      <c r="CT45">
        <f t="shared" si="22"/>
        <v>160.011</v>
      </c>
      <c r="CU45">
        <f t="shared" si="23"/>
        <v>0</v>
      </c>
      <c r="CV45">
        <f t="shared" si="24"/>
        <v>1.56</v>
      </c>
      <c r="CW45">
        <f t="shared" si="25"/>
        <v>0</v>
      </c>
      <c r="CX45">
        <f t="shared" si="26"/>
        <v>0</v>
      </c>
      <c r="CY45">
        <f t="shared" si="37"/>
        <v>128.00799999999998</v>
      </c>
      <c r="CZ45">
        <f t="shared" si="38"/>
        <v>96.00599999999999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1010</v>
      </c>
      <c r="DV45" t="s">
        <v>38</v>
      </c>
      <c r="DW45" t="s">
        <v>38</v>
      </c>
      <c r="DX45">
        <v>1</v>
      </c>
      <c r="EE45">
        <v>7348751</v>
      </c>
      <c r="EF45">
        <v>3</v>
      </c>
      <c r="EG45" t="s">
        <v>70</v>
      </c>
      <c r="EH45">
        <v>0</v>
      </c>
      <c r="EJ45">
        <v>2</v>
      </c>
      <c r="EK45">
        <v>55</v>
      </c>
      <c r="EL45" t="s">
        <v>71</v>
      </c>
      <c r="EM45" t="s">
        <v>72</v>
      </c>
      <c r="EQ45">
        <v>0</v>
      </c>
      <c r="ER45">
        <v>16.59</v>
      </c>
      <c r="ES45">
        <v>1.13</v>
      </c>
      <c r="ET45">
        <v>0</v>
      </c>
      <c r="EU45">
        <v>0</v>
      </c>
      <c r="EV45">
        <v>15.46</v>
      </c>
      <c r="EW45">
        <v>1.56</v>
      </c>
      <c r="EX45">
        <v>0</v>
      </c>
    </row>
    <row r="46" spans="1:154" ht="12.75">
      <c r="A46">
        <v>17</v>
      </c>
      <c r="B46">
        <v>1</v>
      </c>
      <c r="C46">
        <f>ROW(SmtRes!A147)</f>
        <v>147</v>
      </c>
      <c r="D46">
        <f>ROW(EtalonRes!A143)</f>
        <v>143</v>
      </c>
      <c r="E46" t="s">
        <v>125</v>
      </c>
      <c r="F46" t="s">
        <v>126</v>
      </c>
      <c r="G46" t="s">
        <v>127</v>
      </c>
      <c r="H46" t="s">
        <v>128</v>
      </c>
      <c r="I46">
        <v>1</v>
      </c>
      <c r="J46">
        <v>0</v>
      </c>
      <c r="O46">
        <f t="shared" si="2"/>
        <v>39577.88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39577.88</v>
      </c>
      <c r="T46">
        <f t="shared" si="7"/>
        <v>0</v>
      </c>
      <c r="U46">
        <f t="shared" si="8"/>
        <v>265</v>
      </c>
      <c r="V46">
        <f t="shared" si="9"/>
        <v>0</v>
      </c>
      <c r="W46">
        <f t="shared" si="10"/>
        <v>0</v>
      </c>
      <c r="X46">
        <f t="shared" si="11"/>
        <v>25725.62</v>
      </c>
      <c r="Y46">
        <f t="shared" si="12"/>
        <v>15831.15</v>
      </c>
      <c r="AA46">
        <v>0</v>
      </c>
      <c r="AB46">
        <f t="shared" si="13"/>
        <v>3823.95</v>
      </c>
      <c r="AC46">
        <f t="shared" si="39"/>
        <v>0</v>
      </c>
      <c r="AD46">
        <f t="shared" si="39"/>
        <v>0</v>
      </c>
      <c r="AE46">
        <f>((EU46)*1*1*1*1*1*1*IF((1=1),1,1.55)*IF((1=1),1,1.4)*1*1*1*1*1*1*1*1*1*1*1*1*1*1*1*1*1*1*1)</f>
        <v>0</v>
      </c>
      <c r="AF46">
        <f>((EV46)*1*1*1*1*1*1*IF((1=1),1,1.55)*IF((1=1),1,1.4)*1*1*1*1*1*1*1*1*1*1*1*1*1*1*1*1*1*1*1)</f>
        <v>3823.95</v>
      </c>
      <c r="AG46">
        <f>(AP46)</f>
        <v>0</v>
      </c>
      <c r="AH46">
        <f>((EW46)*1*1*1*1*1*IF((1=1),1,1.55)*IF((1=1),1,1.4)*1*1*1*1*1*1*1*1*1*1*1*1*1*1*1*1*1*1*1)</f>
        <v>265</v>
      </c>
      <c r="AI46">
        <f>((EX46)*1*1*1*1*1*IF((1=1),1,1.55)*IF((1=1),1,1.4)*1*1*1*1*1*1*1*1*1*1*1*1*1*1*1*1*1*1*1)</f>
        <v>0</v>
      </c>
      <c r="AJ46">
        <f>(AS46)</f>
        <v>0</v>
      </c>
      <c r="AK46">
        <v>3823.95</v>
      </c>
      <c r="AL46">
        <v>0</v>
      </c>
      <c r="AM46">
        <v>0</v>
      </c>
      <c r="AN46">
        <v>0</v>
      </c>
      <c r="AO46">
        <v>3823.95</v>
      </c>
      <c r="AP46">
        <v>0</v>
      </c>
      <c r="AQ46">
        <v>265</v>
      </c>
      <c r="AR46">
        <v>0</v>
      </c>
      <c r="AS46">
        <v>0</v>
      </c>
      <c r="AT46">
        <f t="shared" si="16"/>
        <v>65</v>
      </c>
      <c r="AU46">
        <f t="shared" si="17"/>
        <v>40</v>
      </c>
      <c r="AV46">
        <v>1</v>
      </c>
      <c r="AW46">
        <v>1</v>
      </c>
      <c r="AX46">
        <v>1</v>
      </c>
      <c r="AY46">
        <v>1</v>
      </c>
      <c r="AZ46">
        <v>10.15</v>
      </c>
      <c r="BA46">
        <v>10.35</v>
      </c>
      <c r="BB46">
        <v>1</v>
      </c>
      <c r="BC46">
        <v>1</v>
      </c>
      <c r="BH46">
        <v>0</v>
      </c>
      <c r="BI46">
        <v>3</v>
      </c>
      <c r="BJ46" t="s">
        <v>129</v>
      </c>
      <c r="BM46">
        <v>60</v>
      </c>
      <c r="BN46">
        <v>0</v>
      </c>
      <c r="BO46" t="s">
        <v>126</v>
      </c>
      <c r="BP46">
        <v>1</v>
      </c>
      <c r="BQ46">
        <v>4</v>
      </c>
      <c r="BR46">
        <v>0</v>
      </c>
      <c r="BS46">
        <v>10.35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65</v>
      </c>
      <c r="CA46">
        <v>40</v>
      </c>
      <c r="CF46">
        <v>0</v>
      </c>
      <c r="CG46">
        <v>0</v>
      </c>
      <c r="CM46">
        <v>0</v>
      </c>
      <c r="CO46">
        <v>0</v>
      </c>
      <c r="CP46">
        <f t="shared" si="18"/>
        <v>39577.88</v>
      </c>
      <c r="CQ46">
        <f t="shared" si="19"/>
        <v>0</v>
      </c>
      <c r="CR46">
        <f t="shared" si="20"/>
        <v>0</v>
      </c>
      <c r="CS46">
        <f t="shared" si="21"/>
        <v>0</v>
      </c>
      <c r="CT46">
        <f t="shared" si="22"/>
        <v>39577.8825</v>
      </c>
      <c r="CU46">
        <f t="shared" si="23"/>
        <v>0</v>
      </c>
      <c r="CV46">
        <f t="shared" si="24"/>
        <v>265</v>
      </c>
      <c r="CW46">
        <f t="shared" si="25"/>
        <v>0</v>
      </c>
      <c r="CX46">
        <f t="shared" si="26"/>
        <v>0</v>
      </c>
      <c r="CY46">
        <f t="shared" si="37"/>
        <v>25725.621999999996</v>
      </c>
      <c r="CZ46">
        <f t="shared" si="38"/>
        <v>15831.152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1013</v>
      </c>
      <c r="DV46" t="s">
        <v>128</v>
      </c>
      <c r="DW46" t="s">
        <v>128</v>
      </c>
      <c r="DX46">
        <v>1</v>
      </c>
      <c r="EE46">
        <v>7348756</v>
      </c>
      <c r="EF46">
        <v>4</v>
      </c>
      <c r="EG46" t="s">
        <v>130</v>
      </c>
      <c r="EH46">
        <v>0</v>
      </c>
      <c r="EJ46">
        <v>3</v>
      </c>
      <c r="EK46">
        <v>60</v>
      </c>
      <c r="EL46" t="s">
        <v>130</v>
      </c>
      <c r="EM46" t="s">
        <v>131</v>
      </c>
      <c r="EP46" t="s">
        <v>525</v>
      </c>
      <c r="EQ46">
        <v>0</v>
      </c>
      <c r="ER46">
        <v>3823.95</v>
      </c>
      <c r="ES46">
        <v>0</v>
      </c>
      <c r="ET46">
        <v>0</v>
      </c>
      <c r="EU46">
        <v>0</v>
      </c>
      <c r="EV46">
        <v>3823.95</v>
      </c>
      <c r="EW46">
        <v>265</v>
      </c>
      <c r="EX46">
        <v>0</v>
      </c>
    </row>
    <row r="47" spans="1:154" ht="12.75">
      <c r="A47">
        <v>17</v>
      </c>
      <c r="B47">
        <v>1</v>
      </c>
      <c r="E47" t="s">
        <v>132</v>
      </c>
      <c r="F47" t="s">
        <v>18</v>
      </c>
      <c r="G47" t="s">
        <v>133</v>
      </c>
      <c r="H47" t="s">
        <v>20</v>
      </c>
      <c r="I47">
        <v>1</v>
      </c>
      <c r="J47">
        <v>0</v>
      </c>
      <c r="O47">
        <f t="shared" si="2"/>
        <v>15000</v>
      </c>
      <c r="P47">
        <f t="shared" si="3"/>
        <v>15000</v>
      </c>
      <c r="Q47">
        <f t="shared" si="4"/>
        <v>0</v>
      </c>
      <c r="R47">
        <f t="shared" si="5"/>
        <v>0</v>
      </c>
      <c r="S47">
        <f t="shared" si="6"/>
        <v>0</v>
      </c>
      <c r="T47">
        <f t="shared" si="7"/>
        <v>0</v>
      </c>
      <c r="U47">
        <f t="shared" si="8"/>
        <v>0</v>
      </c>
      <c r="V47">
        <f t="shared" si="9"/>
        <v>0</v>
      </c>
      <c r="W47">
        <f t="shared" si="10"/>
        <v>0</v>
      </c>
      <c r="X47">
        <f t="shared" si="11"/>
        <v>0</v>
      </c>
      <c r="Y47">
        <f t="shared" si="12"/>
        <v>0</v>
      </c>
      <c r="AA47">
        <v>0</v>
      </c>
      <c r="AB47">
        <f t="shared" si="13"/>
        <v>15000</v>
      </c>
      <c r="AC47">
        <f t="shared" si="39"/>
        <v>15000</v>
      </c>
      <c r="AD47">
        <f t="shared" si="39"/>
        <v>0</v>
      </c>
      <c r="AE47">
        <f>(((EU47)*1*1*1*1*1*1*1*1*1*1*1*1*1*1*1*1*1*1*1*1*1*1*1*1*1*1*1*1)+0)</f>
        <v>0</v>
      </c>
      <c r="AF47">
        <f>((EV47)*1*1*1*1*1*1*1*1*1*1*1*1*1*1*1*1*1*1*1*1*1*1*1*1*1*1*1*1)</f>
        <v>0</v>
      </c>
      <c r="AG47">
        <f>(AP47)</f>
        <v>0</v>
      </c>
      <c r="AH47">
        <f>((EW47)*1*1*1*1*1*1*1*1*1*1*1*1*1*1*1*1*1*1*1*1*1*1*1*1*1*1*1)</f>
        <v>0</v>
      </c>
      <c r="AI47">
        <f>((EX47)*1*1*1*1*1*1*1*1*1*1*1*1*1*1*1*1*1*1*1*1*1*1*1*1*1*1*1)</f>
        <v>0</v>
      </c>
      <c r="AJ47">
        <f>(AS47)</f>
        <v>0</v>
      </c>
      <c r="AK47">
        <v>15000</v>
      </c>
      <c r="AL47">
        <v>15000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f t="shared" si="16"/>
        <v>112</v>
      </c>
      <c r="AU47">
        <f t="shared" si="17"/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4</v>
      </c>
      <c r="BM47">
        <v>0</v>
      </c>
      <c r="BN47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112</v>
      </c>
      <c r="CA47">
        <v>65</v>
      </c>
      <c r="CF47">
        <v>0</v>
      </c>
      <c r="CG47">
        <v>0</v>
      </c>
      <c r="CM47">
        <v>0</v>
      </c>
      <c r="CO47">
        <v>0</v>
      </c>
      <c r="CP47">
        <f t="shared" si="18"/>
        <v>15000</v>
      </c>
      <c r="CQ47">
        <f t="shared" si="19"/>
        <v>15000</v>
      </c>
      <c r="CR47">
        <f t="shared" si="20"/>
        <v>0</v>
      </c>
      <c r="CS47">
        <f t="shared" si="21"/>
        <v>0</v>
      </c>
      <c r="CT47">
        <f t="shared" si="22"/>
        <v>0</v>
      </c>
      <c r="CU47">
        <f t="shared" si="23"/>
        <v>0</v>
      </c>
      <c r="CV47">
        <f t="shared" si="24"/>
        <v>0</v>
      </c>
      <c r="CW47">
        <f t="shared" si="25"/>
        <v>0</v>
      </c>
      <c r="CX47">
        <f t="shared" si="26"/>
        <v>0</v>
      </c>
      <c r="CY47">
        <f>((((S47+R47)*BZ47)/100)*IF((1=1),1,0.6)*IF((0=0),1,1.2)*IF((1=1),1,0.9)*IF((1=1),1,0.7))</f>
        <v>0</v>
      </c>
      <c r="CZ47">
        <f>((((S47+R47)*CA47)/100)*IF((1=1),1,0.9)*1)</f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1013</v>
      </c>
      <c r="DV47" t="s">
        <v>20</v>
      </c>
      <c r="DW47" t="s">
        <v>20</v>
      </c>
      <c r="DX47">
        <v>1</v>
      </c>
      <c r="EE47">
        <v>7348697</v>
      </c>
      <c r="EF47">
        <v>1</v>
      </c>
      <c r="EG47" t="s">
        <v>21</v>
      </c>
      <c r="EH47">
        <v>0</v>
      </c>
      <c r="EI47" t="s">
        <v>21</v>
      </c>
      <c r="EJ47">
        <v>4</v>
      </c>
      <c r="EK47">
        <v>0</v>
      </c>
      <c r="EL47" t="s">
        <v>21</v>
      </c>
      <c r="EM47" t="s">
        <v>22</v>
      </c>
      <c r="EQ47">
        <v>0</v>
      </c>
      <c r="ER47">
        <v>0</v>
      </c>
      <c r="ES47">
        <v>15000</v>
      </c>
      <c r="ET47">
        <v>0</v>
      </c>
      <c r="EU47">
        <v>0</v>
      </c>
      <c r="EV47">
        <v>0</v>
      </c>
      <c r="EW47">
        <v>0</v>
      </c>
      <c r="EX47">
        <v>0</v>
      </c>
    </row>
    <row r="49" spans="1:39" ht="12.75">
      <c r="A49" s="2">
        <v>51</v>
      </c>
      <c r="B49" s="2">
        <f>B20</f>
        <v>1</v>
      </c>
      <c r="C49" s="2">
        <f>A20</f>
        <v>3</v>
      </c>
      <c r="D49" s="2">
        <f>ROW(A20)</f>
        <v>20</v>
      </c>
      <c r="E49" s="2"/>
      <c r="F49" s="2" t="str">
        <f>IF(F20&lt;&gt;"",F20,"")</f>
        <v>Новая локальная смета</v>
      </c>
      <c r="G49" s="2" t="str">
        <f>IF(G20&lt;&gt;"",G20,"")</f>
        <v>Устройство теплосчетчика</v>
      </c>
      <c r="H49" s="2"/>
      <c r="I49" s="2"/>
      <c r="J49" s="2"/>
      <c r="K49" s="2"/>
      <c r="L49" s="2"/>
      <c r="M49" s="2"/>
      <c r="N49" s="2"/>
      <c r="O49" s="2">
        <f aca="true" t="shared" si="40" ref="O49:Y49">ROUND(AB49,2)</f>
        <v>295698.58</v>
      </c>
      <c r="P49" s="2">
        <f t="shared" si="40"/>
        <v>229543.06</v>
      </c>
      <c r="Q49" s="2">
        <f t="shared" si="40"/>
        <v>11330.84</v>
      </c>
      <c r="R49" s="2">
        <f t="shared" si="40"/>
        <v>6451.51</v>
      </c>
      <c r="S49" s="2">
        <f t="shared" si="40"/>
        <v>54824.68</v>
      </c>
      <c r="T49" s="2">
        <f t="shared" si="40"/>
        <v>0</v>
      </c>
      <c r="U49" s="2">
        <f t="shared" si="40"/>
        <v>421.88</v>
      </c>
      <c r="V49" s="2">
        <f t="shared" si="40"/>
        <v>56.88</v>
      </c>
      <c r="W49" s="2">
        <f t="shared" si="40"/>
        <v>0</v>
      </c>
      <c r="X49" s="2">
        <f t="shared" si="40"/>
        <v>45941.69</v>
      </c>
      <c r="Y49" s="2">
        <f t="shared" si="40"/>
        <v>29871.07</v>
      </c>
      <c r="Z49" s="2"/>
      <c r="AA49" s="2"/>
      <c r="AB49" s="2">
        <f>ROUND(SUMIF(AA24:AA47,"=0",O24:O47),2)</f>
        <v>295698.58</v>
      </c>
      <c r="AC49" s="2">
        <f>ROUND(SUMIF(AA24:AA47,"=0",P24:P47),2)</f>
        <v>229543.06</v>
      </c>
      <c r="AD49" s="2">
        <f>ROUND(SUMIF(AA24:AA47,"=0",Q24:Q47),2)</f>
        <v>11330.84</v>
      </c>
      <c r="AE49" s="2">
        <f>ROUND(SUMIF(AA24:AA47,"=0",R24:R47),2)</f>
        <v>6451.51</v>
      </c>
      <c r="AF49" s="2">
        <f>ROUND(SUMIF(AA24:AA47,"=0",S24:S47),2)</f>
        <v>54824.68</v>
      </c>
      <c r="AG49" s="2">
        <f>ROUND(SUMIF(AA24:AA47,"=0",T24:T47),2)</f>
        <v>0</v>
      </c>
      <c r="AH49" s="2">
        <f>ROUND(SUMIF(AA24:AA47,"=0",U24:U47),2)</f>
        <v>421.88</v>
      </c>
      <c r="AI49" s="2">
        <f>ROUND(SUMIF(AA24:AA47,"=0",V24:V47),2)</f>
        <v>56.88</v>
      </c>
      <c r="AJ49" s="2">
        <f>ROUND(SUMIF(AA24:AA47,"=0",W24:W47),2)</f>
        <v>0</v>
      </c>
      <c r="AK49" s="2">
        <f>ROUND(SUMIF(AA24:AA47,"=0",X24:X47),2)</f>
        <v>45941.69</v>
      </c>
      <c r="AL49" s="2">
        <f>ROUND(SUMIF(AA24:AA47,"=0",Y24:Y47),2)</f>
        <v>29871.07</v>
      </c>
      <c r="AM49" s="2">
        <v>0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0</v>
      </c>
      <c r="F51" s="3">
        <f>Source!O49</f>
        <v>295698.58</v>
      </c>
      <c r="G51" s="3" t="s">
        <v>134</v>
      </c>
      <c r="H51" s="3" t="s">
        <v>135</v>
      </c>
      <c r="I51" s="3"/>
      <c r="J51" s="3"/>
      <c r="K51" s="3">
        <v>201</v>
      </c>
      <c r="L51" s="3">
        <v>1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202</v>
      </c>
      <c r="F52" s="3">
        <f>Source!P49</f>
        <v>229543.06</v>
      </c>
      <c r="G52" s="3" t="s">
        <v>136</v>
      </c>
      <c r="H52" s="3" t="s">
        <v>137</v>
      </c>
      <c r="I52" s="3"/>
      <c r="J52" s="3"/>
      <c r="K52" s="3">
        <v>202</v>
      </c>
      <c r="L52" s="3">
        <v>2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203</v>
      </c>
      <c r="F53" s="3">
        <f>Source!Q49</f>
        <v>11330.84</v>
      </c>
      <c r="G53" s="3" t="s">
        <v>138</v>
      </c>
      <c r="H53" s="3" t="s">
        <v>139</v>
      </c>
      <c r="I53" s="3"/>
      <c r="J53" s="3"/>
      <c r="K53" s="3">
        <v>203</v>
      </c>
      <c r="L53" s="3">
        <v>3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204</v>
      </c>
      <c r="F54" s="3">
        <f>Source!R49</f>
        <v>6451.51</v>
      </c>
      <c r="G54" s="3" t="s">
        <v>140</v>
      </c>
      <c r="H54" s="3" t="s">
        <v>141</v>
      </c>
      <c r="I54" s="3"/>
      <c r="J54" s="3"/>
      <c r="K54" s="3">
        <v>204</v>
      </c>
      <c r="L54" s="3">
        <v>4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Source!S49</f>
        <v>54824.68</v>
      </c>
      <c r="G55" s="3" t="s">
        <v>142</v>
      </c>
      <c r="H55" s="3" t="s">
        <v>143</v>
      </c>
      <c r="I55" s="3"/>
      <c r="J55" s="3"/>
      <c r="K55" s="3">
        <v>205</v>
      </c>
      <c r="L55" s="3">
        <v>5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206</v>
      </c>
      <c r="F56" s="3">
        <f>Source!T49</f>
        <v>0</v>
      </c>
      <c r="G56" s="3" t="s">
        <v>144</v>
      </c>
      <c r="H56" s="3" t="s">
        <v>145</v>
      </c>
      <c r="I56" s="3"/>
      <c r="J56" s="3"/>
      <c r="K56" s="3">
        <v>206</v>
      </c>
      <c r="L56" s="3">
        <v>6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207</v>
      </c>
      <c r="F57" s="3">
        <f>Source!U49</f>
        <v>421.88</v>
      </c>
      <c r="G57" s="3" t="s">
        <v>146</v>
      </c>
      <c r="H57" s="3" t="s">
        <v>147</v>
      </c>
      <c r="I57" s="3"/>
      <c r="J57" s="3"/>
      <c r="K57" s="3">
        <v>207</v>
      </c>
      <c r="L57" s="3">
        <v>7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208</v>
      </c>
      <c r="F58" s="3">
        <f>Source!V49</f>
        <v>56.88</v>
      </c>
      <c r="G58" s="3" t="s">
        <v>148</v>
      </c>
      <c r="H58" s="3" t="s">
        <v>149</v>
      </c>
      <c r="I58" s="3"/>
      <c r="J58" s="3"/>
      <c r="K58" s="3">
        <v>208</v>
      </c>
      <c r="L58" s="3">
        <v>8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209</v>
      </c>
      <c r="F59" s="3">
        <f>Source!W49</f>
        <v>0</v>
      </c>
      <c r="G59" s="3" t="s">
        <v>150</v>
      </c>
      <c r="H59" s="3" t="s">
        <v>151</v>
      </c>
      <c r="I59" s="3"/>
      <c r="J59" s="3"/>
      <c r="K59" s="3">
        <v>209</v>
      </c>
      <c r="L59" s="3">
        <v>9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0</v>
      </c>
      <c r="F60" s="3">
        <f>Source!X49</f>
        <v>45941.69</v>
      </c>
      <c r="G60" s="3" t="s">
        <v>152</v>
      </c>
      <c r="H60" s="3" t="s">
        <v>153</v>
      </c>
      <c r="I60" s="3"/>
      <c r="J60" s="3"/>
      <c r="K60" s="3">
        <v>210</v>
      </c>
      <c r="L60" s="3">
        <v>10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0</v>
      </c>
      <c r="F61" s="3">
        <f>Source!Y49</f>
        <v>29871.07</v>
      </c>
      <c r="G61" s="3" t="s">
        <v>154</v>
      </c>
      <c r="H61" s="3" t="s">
        <v>155</v>
      </c>
      <c r="I61" s="3"/>
      <c r="J61" s="3"/>
      <c r="K61" s="3">
        <v>211</v>
      </c>
      <c r="L61" s="3">
        <v>11</v>
      </c>
      <c r="M61" s="3">
        <v>3</v>
      </c>
      <c r="N61" s="3" t="s">
        <v>3</v>
      </c>
    </row>
    <row r="62" spans="1:14" ht="12.75">
      <c r="A62" s="3">
        <v>50</v>
      </c>
      <c r="B62" s="3">
        <v>1</v>
      </c>
      <c r="C62" s="3">
        <v>0</v>
      </c>
      <c r="D62" s="3">
        <v>2</v>
      </c>
      <c r="E62" s="3">
        <v>201</v>
      </c>
      <c r="F62" s="3">
        <f>ROUND(Source!F51,2)</f>
        <v>295698.58</v>
      </c>
      <c r="G62" s="3" t="s">
        <v>156</v>
      </c>
      <c r="H62" s="3" t="s">
        <v>157</v>
      </c>
      <c r="I62" s="3"/>
      <c r="J62" s="3"/>
      <c r="K62" s="3">
        <v>212</v>
      </c>
      <c r="L62" s="3">
        <v>12</v>
      </c>
      <c r="M62" s="3">
        <v>0</v>
      </c>
      <c r="N62" s="3" t="s">
        <v>3</v>
      </c>
    </row>
    <row r="63" spans="1:14" ht="12.75">
      <c r="A63" s="3">
        <v>50</v>
      </c>
      <c r="B63" s="3">
        <v>1</v>
      </c>
      <c r="C63" s="3">
        <v>0</v>
      </c>
      <c r="D63" s="3">
        <v>2</v>
      </c>
      <c r="E63" s="3">
        <v>210</v>
      </c>
      <c r="F63" s="3">
        <f>ROUND(Source!F60,2)</f>
        <v>45941.69</v>
      </c>
      <c r="G63" s="3" t="s">
        <v>158</v>
      </c>
      <c r="H63" s="3" t="s">
        <v>159</v>
      </c>
      <c r="I63" s="3"/>
      <c r="J63" s="3"/>
      <c r="K63" s="3">
        <v>212</v>
      </c>
      <c r="L63" s="3">
        <v>13</v>
      </c>
      <c r="M63" s="3">
        <v>0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211</v>
      </c>
      <c r="F64" s="3">
        <f>ROUND(Source!F61,2)</f>
        <v>29871.07</v>
      </c>
      <c r="G64" s="3" t="s">
        <v>160</v>
      </c>
      <c r="H64" s="3" t="s">
        <v>161</v>
      </c>
      <c r="I64" s="3"/>
      <c r="J64" s="3"/>
      <c r="K64" s="3">
        <v>212</v>
      </c>
      <c r="L64" s="3">
        <v>14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ROUND(Source!F62+Source!F63+Source!F64,2)</f>
        <v>371511.34</v>
      </c>
      <c r="G65" s="3" t="s">
        <v>162</v>
      </c>
      <c r="H65" s="3" t="s">
        <v>163</v>
      </c>
      <c r="I65" s="3"/>
      <c r="J65" s="3"/>
      <c r="K65" s="3">
        <v>212</v>
      </c>
      <c r="L65" s="3">
        <v>15</v>
      </c>
      <c r="M65" s="3">
        <v>0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2</v>
      </c>
      <c r="E66" s="3">
        <v>0</v>
      </c>
      <c r="F66" s="3">
        <f>ROUND(Source!F57+Source!F58,2)</f>
        <v>478.76</v>
      </c>
      <c r="G66" s="3" t="s">
        <v>164</v>
      </c>
      <c r="H66" s="3" t="s">
        <v>165</v>
      </c>
      <c r="I66" s="3"/>
      <c r="J66" s="3"/>
      <c r="K66" s="3">
        <v>212</v>
      </c>
      <c r="L66" s="3">
        <v>16</v>
      </c>
      <c r="M66" s="3">
        <v>3</v>
      </c>
      <c r="N66" s="3" t="s">
        <v>3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205</v>
      </c>
      <c r="F67" s="3">
        <f>ROUND(Source!F55+Source!F54,2)</f>
        <v>61276.19</v>
      </c>
      <c r="G67" s="3" t="s">
        <v>166</v>
      </c>
      <c r="H67" s="3" t="s">
        <v>167</v>
      </c>
      <c r="I67" s="3"/>
      <c r="J67" s="3"/>
      <c r="K67" s="3">
        <v>212</v>
      </c>
      <c r="L67" s="3">
        <v>17</v>
      </c>
      <c r="M67" s="3">
        <v>0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v>0</v>
      </c>
      <c r="G68" s="3" t="s">
        <v>168</v>
      </c>
      <c r="H68" s="3" t="s">
        <v>169</v>
      </c>
      <c r="I68" s="3"/>
      <c r="J68" s="3"/>
      <c r="K68" s="3">
        <v>212</v>
      </c>
      <c r="L68" s="3">
        <v>18</v>
      </c>
      <c r="M68" s="3">
        <v>1</v>
      </c>
      <c r="N68" s="3" t="s">
        <v>170</v>
      </c>
    </row>
    <row r="69" spans="1:14" ht="12.75">
      <c r="A69" s="3">
        <v>50</v>
      </c>
      <c r="B69" s="3">
        <f>IF(Source!F69&lt;&gt;0,1,0)</f>
        <v>0</v>
      </c>
      <c r="C69" s="3">
        <v>0</v>
      </c>
      <c r="D69" s="3">
        <v>2</v>
      </c>
      <c r="E69" s="3">
        <v>0</v>
      </c>
      <c r="F69" s="3">
        <f>ROUND(IF(Source!F68&gt;0,Source!F65*(Source!F68/100+1),0),2)</f>
        <v>0</v>
      </c>
      <c r="G69" s="3" t="s">
        <v>171</v>
      </c>
      <c r="H69" s="3" t="s">
        <v>172</v>
      </c>
      <c r="I69" s="3"/>
      <c r="J69" s="3"/>
      <c r="K69" s="3">
        <v>212</v>
      </c>
      <c r="L69" s="3">
        <v>19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2</v>
      </c>
      <c r="E70" s="3">
        <v>0</v>
      </c>
      <c r="F70" s="3">
        <v>0</v>
      </c>
      <c r="G70" s="3" t="s">
        <v>173</v>
      </c>
      <c r="H70" s="3" t="s">
        <v>174</v>
      </c>
      <c r="I70" s="3"/>
      <c r="J70" s="3"/>
      <c r="K70" s="3">
        <v>212</v>
      </c>
      <c r="L70" s="3">
        <v>20</v>
      </c>
      <c r="M70" s="3">
        <v>1</v>
      </c>
      <c r="N70" s="3" t="s">
        <v>175</v>
      </c>
    </row>
    <row r="71" spans="1:14" ht="12.75">
      <c r="A71" s="3">
        <v>50</v>
      </c>
      <c r="B71" s="3">
        <f>IF(Source!F71&lt;&gt;0,1,0)</f>
        <v>0</v>
      </c>
      <c r="C71" s="3">
        <v>0</v>
      </c>
      <c r="D71" s="3">
        <v>2</v>
      </c>
      <c r="E71" s="3">
        <v>0</v>
      </c>
      <c r="F71" s="3">
        <f>ROUND(IF(Source!F70&gt;0,IF(Source!F68&gt;0,Source!F69*(Source!F70/100+1),Source!F65*(Source!F70/100+1)),0),2)</f>
        <v>0</v>
      </c>
      <c r="G71" s="3" t="s">
        <v>176</v>
      </c>
      <c r="H71" s="3" t="s">
        <v>177</v>
      </c>
      <c r="I71" s="3"/>
      <c r="J71" s="3"/>
      <c r="K71" s="3">
        <v>212</v>
      </c>
      <c r="L71" s="3">
        <v>21</v>
      </c>
      <c r="M71" s="3">
        <v>1</v>
      </c>
      <c r="N71" s="3" t="s">
        <v>3</v>
      </c>
    </row>
    <row r="72" spans="1:14" ht="12.75">
      <c r="A72" s="3">
        <v>50</v>
      </c>
      <c r="B72" s="3">
        <v>1</v>
      </c>
      <c r="C72" s="3">
        <v>0</v>
      </c>
      <c r="D72" s="3">
        <v>2</v>
      </c>
      <c r="E72" s="3">
        <v>0</v>
      </c>
      <c r="F72" s="3">
        <f>ROUND(IF(Source!F71&gt;0,Source!F71*0.18,IF(Source!F68&gt;0,Source!F69*0.18,Source!F65*0.18)),2)</f>
        <v>66872.04</v>
      </c>
      <c r="G72" s="3" t="s">
        <v>178</v>
      </c>
      <c r="H72" s="3" t="s">
        <v>179</v>
      </c>
      <c r="I72" s="3"/>
      <c r="J72" s="3"/>
      <c r="K72" s="3">
        <v>212</v>
      </c>
      <c r="L72" s="3">
        <v>22</v>
      </c>
      <c r="M72" s="3">
        <v>0</v>
      </c>
      <c r="N72" s="3" t="s">
        <v>3</v>
      </c>
    </row>
    <row r="73" spans="1:14" ht="12.75">
      <c r="A73" s="3">
        <v>50</v>
      </c>
      <c r="B73" s="3">
        <v>1</v>
      </c>
      <c r="C73" s="3">
        <v>0</v>
      </c>
      <c r="D73" s="3">
        <v>2</v>
      </c>
      <c r="E73" s="3">
        <v>213</v>
      </c>
      <c r="F73" s="3">
        <f>ROUND(Source!F72/18*100+Source!F72,2)</f>
        <v>438383.37</v>
      </c>
      <c r="G73" s="3" t="s">
        <v>180</v>
      </c>
      <c r="H73" s="3" t="s">
        <v>180</v>
      </c>
      <c r="I73" s="3"/>
      <c r="J73" s="3"/>
      <c r="K73" s="3">
        <v>212</v>
      </c>
      <c r="L73" s="3">
        <v>23</v>
      </c>
      <c r="M73" s="3">
        <v>0</v>
      </c>
      <c r="N73" s="3" t="s">
        <v>3</v>
      </c>
    </row>
    <row r="75" spans="1:39" ht="12.75">
      <c r="A75" s="2">
        <v>51</v>
      </c>
      <c r="B75" s="2">
        <f>B12</f>
        <v>1</v>
      </c>
      <c r="C75" s="2">
        <f>A12</f>
        <v>1</v>
      </c>
      <c r="D75" s="2">
        <f>ROW(A12)</f>
        <v>12</v>
      </c>
      <c r="E75" s="2"/>
      <c r="F75" s="2" t="str">
        <f>IF(F12&lt;&gt;"",F12,"")</f>
        <v>Новый объект</v>
      </c>
      <c r="G75" s="2" t="str">
        <f>IF(G12&lt;&gt;"",G12,"")</f>
        <v>№58 Устройство теплосчетчика</v>
      </c>
      <c r="H75" s="2"/>
      <c r="I75" s="2"/>
      <c r="J75" s="2"/>
      <c r="K75" s="2"/>
      <c r="L75" s="2"/>
      <c r="M75" s="2"/>
      <c r="N75" s="2"/>
      <c r="O75" s="2">
        <f aca="true" t="shared" si="41" ref="O75:Y75">ROUND(O49,2)</f>
        <v>295698.58</v>
      </c>
      <c r="P75" s="2">
        <f t="shared" si="41"/>
        <v>229543.06</v>
      </c>
      <c r="Q75" s="2">
        <f t="shared" si="41"/>
        <v>11330.84</v>
      </c>
      <c r="R75" s="2">
        <f t="shared" si="41"/>
        <v>6451.51</v>
      </c>
      <c r="S75" s="2">
        <f t="shared" si="41"/>
        <v>54824.68</v>
      </c>
      <c r="T75" s="2">
        <f t="shared" si="41"/>
        <v>0</v>
      </c>
      <c r="U75" s="2">
        <f t="shared" si="41"/>
        <v>421.88</v>
      </c>
      <c r="V75" s="2">
        <f t="shared" si="41"/>
        <v>56.88</v>
      </c>
      <c r="W75" s="2">
        <f t="shared" si="41"/>
        <v>0</v>
      </c>
      <c r="X75" s="2">
        <f t="shared" si="41"/>
        <v>45941.69</v>
      </c>
      <c r="Y75" s="2">
        <f t="shared" si="41"/>
        <v>29871.07</v>
      </c>
      <c r="Z75" s="2"/>
      <c r="AA75" s="2"/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201</v>
      </c>
      <c r="F77" s="3">
        <f>Source!O75</f>
        <v>295698.58</v>
      </c>
      <c r="G77" s="3" t="s">
        <v>134</v>
      </c>
      <c r="H77" s="3" t="s">
        <v>135</v>
      </c>
      <c r="I77" s="3"/>
      <c r="J77" s="3"/>
      <c r="K77" s="3">
        <v>201</v>
      </c>
      <c r="L77" s="3">
        <v>1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202</v>
      </c>
      <c r="F78" s="3">
        <f>Source!P75</f>
        <v>229543.06</v>
      </c>
      <c r="G78" s="3" t="s">
        <v>136</v>
      </c>
      <c r="H78" s="3" t="s">
        <v>137</v>
      </c>
      <c r="I78" s="3"/>
      <c r="J78" s="3"/>
      <c r="K78" s="3">
        <v>202</v>
      </c>
      <c r="L78" s="3">
        <v>2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203</v>
      </c>
      <c r="F79" s="3">
        <f>Source!Q75</f>
        <v>11330.84</v>
      </c>
      <c r="G79" s="3" t="s">
        <v>138</v>
      </c>
      <c r="H79" s="3" t="s">
        <v>139</v>
      </c>
      <c r="I79" s="3"/>
      <c r="J79" s="3"/>
      <c r="K79" s="3">
        <v>203</v>
      </c>
      <c r="L79" s="3">
        <v>3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204</v>
      </c>
      <c r="F80" s="3">
        <f>Source!R75</f>
        <v>6451.51</v>
      </c>
      <c r="G80" s="3" t="s">
        <v>140</v>
      </c>
      <c r="H80" s="3" t="s">
        <v>141</v>
      </c>
      <c r="I80" s="3"/>
      <c r="J80" s="3"/>
      <c r="K80" s="3">
        <v>204</v>
      </c>
      <c r="L80" s="3">
        <v>4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205</v>
      </c>
      <c r="F81" s="3">
        <f>Source!S75</f>
        <v>54824.68</v>
      </c>
      <c r="G81" s="3" t="s">
        <v>142</v>
      </c>
      <c r="H81" s="3" t="s">
        <v>143</v>
      </c>
      <c r="I81" s="3"/>
      <c r="J81" s="3"/>
      <c r="K81" s="3">
        <v>205</v>
      </c>
      <c r="L81" s="3">
        <v>5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206</v>
      </c>
      <c r="F82" s="3">
        <f>Source!T75</f>
        <v>0</v>
      </c>
      <c r="G82" s="3" t="s">
        <v>144</v>
      </c>
      <c r="H82" s="3" t="s">
        <v>145</v>
      </c>
      <c r="I82" s="3"/>
      <c r="J82" s="3"/>
      <c r="K82" s="3">
        <v>206</v>
      </c>
      <c r="L82" s="3">
        <v>6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207</v>
      </c>
      <c r="F83" s="3">
        <f>Source!U75</f>
        <v>421.88</v>
      </c>
      <c r="G83" s="3" t="s">
        <v>146</v>
      </c>
      <c r="H83" s="3" t="s">
        <v>147</v>
      </c>
      <c r="I83" s="3"/>
      <c r="J83" s="3"/>
      <c r="K83" s="3">
        <v>207</v>
      </c>
      <c r="L83" s="3">
        <v>7</v>
      </c>
      <c r="M83" s="3">
        <v>3</v>
      </c>
      <c r="N83" s="3" t="s">
        <v>3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208</v>
      </c>
      <c r="F84" s="3">
        <f>Source!V75</f>
        <v>56.88</v>
      </c>
      <c r="G84" s="3" t="s">
        <v>148</v>
      </c>
      <c r="H84" s="3" t="s">
        <v>149</v>
      </c>
      <c r="I84" s="3"/>
      <c r="J84" s="3"/>
      <c r="K84" s="3">
        <v>208</v>
      </c>
      <c r="L84" s="3">
        <v>8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209</v>
      </c>
      <c r="F85" s="3">
        <f>Source!W75</f>
        <v>0</v>
      </c>
      <c r="G85" s="3" t="s">
        <v>150</v>
      </c>
      <c r="H85" s="3" t="s">
        <v>151</v>
      </c>
      <c r="I85" s="3"/>
      <c r="J85" s="3"/>
      <c r="K85" s="3">
        <v>209</v>
      </c>
      <c r="L85" s="3">
        <v>9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210</v>
      </c>
      <c r="F86" s="3">
        <f>Source!X75</f>
        <v>45941.69</v>
      </c>
      <c r="G86" s="3" t="s">
        <v>152</v>
      </c>
      <c r="H86" s="3" t="s">
        <v>153</v>
      </c>
      <c r="I86" s="3"/>
      <c r="J86" s="3"/>
      <c r="K86" s="3">
        <v>210</v>
      </c>
      <c r="L86" s="3">
        <v>10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211</v>
      </c>
      <c r="F87" s="3">
        <f>Source!Y75</f>
        <v>29871.07</v>
      </c>
      <c r="G87" s="3" t="s">
        <v>154</v>
      </c>
      <c r="H87" s="3" t="s">
        <v>155</v>
      </c>
      <c r="I87" s="3"/>
      <c r="J87" s="3"/>
      <c r="K87" s="3">
        <v>211</v>
      </c>
      <c r="L87" s="3">
        <v>11</v>
      </c>
      <c r="M87" s="3">
        <v>3</v>
      </c>
      <c r="N87" s="3" t="s">
        <v>3</v>
      </c>
    </row>
    <row r="90" spans="1:15" ht="12.75">
      <c r="A90">
        <v>70</v>
      </c>
      <c r="B90">
        <v>1</v>
      </c>
      <c r="D90">
        <v>0</v>
      </c>
      <c r="E90" t="s">
        <v>181</v>
      </c>
      <c r="F90" t="s">
        <v>182</v>
      </c>
      <c r="G90">
        <v>1</v>
      </c>
      <c r="H90">
        <v>0.85</v>
      </c>
      <c r="I90" t="s">
        <v>183</v>
      </c>
      <c r="J90">
        <v>0</v>
      </c>
      <c r="K90">
        <v>0</v>
      </c>
      <c r="N90">
        <v>0</v>
      </c>
    </row>
    <row r="91" spans="1:15" ht="12.75">
      <c r="A91">
        <v>70</v>
      </c>
      <c r="B91">
        <v>1</v>
      </c>
      <c r="D91">
        <v>0</v>
      </c>
      <c r="E91" t="s">
        <v>184</v>
      </c>
      <c r="F91" t="s">
        <v>185</v>
      </c>
      <c r="G91">
        <v>1</v>
      </c>
      <c r="H91">
        <v>0.94</v>
      </c>
      <c r="I91" t="s">
        <v>186</v>
      </c>
      <c r="J91">
        <v>0</v>
      </c>
      <c r="K91">
        <v>0</v>
      </c>
      <c r="N91">
        <v>0</v>
      </c>
    </row>
    <row r="92" spans="1:15" ht="12.75">
      <c r="A92">
        <v>70</v>
      </c>
      <c r="B92">
        <v>1</v>
      </c>
      <c r="D92">
        <v>1</v>
      </c>
      <c r="E92" t="s">
        <v>187</v>
      </c>
      <c r="F92" t="s">
        <v>188</v>
      </c>
      <c r="G92">
        <v>1</v>
      </c>
      <c r="H92">
        <v>1</v>
      </c>
      <c r="I92" t="s">
        <v>189</v>
      </c>
      <c r="J92">
        <v>0</v>
      </c>
      <c r="K92">
        <v>0</v>
      </c>
      <c r="N92">
        <v>0</v>
      </c>
    </row>
    <row r="93" spans="1:15" ht="12.75">
      <c r="A93">
        <v>70</v>
      </c>
      <c r="B93">
        <v>1</v>
      </c>
      <c r="D93">
        <v>55</v>
      </c>
      <c r="E93" t="s">
        <v>190</v>
      </c>
      <c r="F93" t="s">
        <v>191</v>
      </c>
      <c r="G93">
        <v>1</v>
      </c>
      <c r="H93">
        <v>1</v>
      </c>
      <c r="I93" t="s">
        <v>192</v>
      </c>
      <c r="J93">
        <v>0</v>
      </c>
      <c r="K93">
        <v>0</v>
      </c>
      <c r="N93">
        <v>0</v>
      </c>
    </row>
    <row r="94" spans="1:15" ht="12.75">
      <c r="A94">
        <v>70</v>
      </c>
      <c r="B94">
        <v>1</v>
      </c>
      <c r="D94">
        <v>0</v>
      </c>
      <c r="E94" t="s">
        <v>193</v>
      </c>
      <c r="F94" t="s">
        <v>194</v>
      </c>
      <c r="G94">
        <v>0</v>
      </c>
      <c r="H94">
        <v>0</v>
      </c>
      <c r="I94" t="s">
        <v>195</v>
      </c>
      <c r="J94">
        <v>0</v>
      </c>
      <c r="K94">
        <v>0</v>
      </c>
      <c r="N94">
        <v>0</v>
      </c>
    </row>
    <row r="95" spans="1:15" ht="12.75">
      <c r="A95">
        <v>70</v>
      </c>
      <c r="B95">
        <v>1</v>
      </c>
      <c r="D95">
        <v>52</v>
      </c>
      <c r="E95" t="s">
        <v>196</v>
      </c>
      <c r="F95" t="s">
        <v>197</v>
      </c>
      <c r="G95">
        <v>1</v>
      </c>
      <c r="H95">
        <v>1</v>
      </c>
      <c r="I95" t="s">
        <v>198</v>
      </c>
      <c r="J95">
        <v>0</v>
      </c>
      <c r="K95">
        <v>0</v>
      </c>
      <c r="N95">
        <v>0</v>
      </c>
    </row>
    <row r="96" spans="1:15" ht="12.75">
      <c r="A96">
        <v>70</v>
      </c>
      <c r="B96">
        <v>1</v>
      </c>
      <c r="D96">
        <v>56</v>
      </c>
      <c r="E96" t="s">
        <v>199</v>
      </c>
      <c r="F96" t="s">
        <v>200</v>
      </c>
      <c r="G96">
        <v>1</v>
      </c>
      <c r="H96">
        <v>1</v>
      </c>
      <c r="I96" t="s">
        <v>201</v>
      </c>
      <c r="J96">
        <v>0</v>
      </c>
      <c r="K96">
        <v>0</v>
      </c>
      <c r="N96">
        <v>0</v>
      </c>
    </row>
    <row r="97" spans="1:15" ht="12.75">
      <c r="A97">
        <v>70</v>
      </c>
      <c r="B97">
        <v>1</v>
      </c>
      <c r="D97">
        <v>53</v>
      </c>
      <c r="E97" t="s">
        <v>202</v>
      </c>
      <c r="F97" t="s">
        <v>203</v>
      </c>
      <c r="G97">
        <v>0</v>
      </c>
      <c r="H97">
        <v>0</v>
      </c>
      <c r="I97" t="s">
        <v>204</v>
      </c>
      <c r="J97">
        <v>0</v>
      </c>
      <c r="K97">
        <v>0</v>
      </c>
      <c r="N97">
        <v>0</v>
      </c>
    </row>
    <row r="98" spans="1:15" ht="12.75">
      <c r="A98">
        <v>70</v>
      </c>
      <c r="B98">
        <v>1</v>
      </c>
      <c r="D98">
        <v>24</v>
      </c>
      <c r="E98" t="s">
        <v>205</v>
      </c>
      <c r="F98" t="s">
        <v>206</v>
      </c>
      <c r="G98">
        <v>1</v>
      </c>
      <c r="H98">
        <v>1.68</v>
      </c>
      <c r="I98" t="s">
        <v>207</v>
      </c>
      <c r="J98">
        <v>0</v>
      </c>
      <c r="K98">
        <v>0</v>
      </c>
      <c r="N98">
        <v>0</v>
      </c>
    </row>
    <row r="99" spans="1:15" ht="12.75">
      <c r="A99">
        <v>70</v>
      </c>
      <c r="B99">
        <v>1</v>
      </c>
      <c r="D99">
        <v>25</v>
      </c>
      <c r="E99" t="s">
        <v>208</v>
      </c>
      <c r="F99" t="s">
        <v>209</v>
      </c>
      <c r="G99">
        <v>1</v>
      </c>
      <c r="H99">
        <v>2.05</v>
      </c>
      <c r="I99" t="s">
        <v>210</v>
      </c>
      <c r="J99">
        <v>0</v>
      </c>
      <c r="K99">
        <v>0</v>
      </c>
      <c r="N99">
        <v>0</v>
      </c>
    </row>
    <row r="100" spans="1:15" ht="12.75">
      <c r="A100">
        <v>70</v>
      </c>
      <c r="B100">
        <v>1</v>
      </c>
      <c r="D100">
        <v>26</v>
      </c>
      <c r="E100" t="s">
        <v>211</v>
      </c>
      <c r="F100" t="s">
        <v>212</v>
      </c>
      <c r="G100">
        <v>1</v>
      </c>
      <c r="H100">
        <v>2.4</v>
      </c>
      <c r="I100" t="s">
        <v>213</v>
      </c>
      <c r="J100">
        <v>0</v>
      </c>
      <c r="K100">
        <v>0</v>
      </c>
      <c r="N100">
        <v>0</v>
      </c>
    </row>
    <row r="101" spans="1:15" ht="12.75">
      <c r="A101">
        <v>70</v>
      </c>
      <c r="B101">
        <v>1</v>
      </c>
      <c r="D101">
        <v>27</v>
      </c>
      <c r="E101" t="s">
        <v>214</v>
      </c>
      <c r="F101" t="s">
        <v>215</v>
      </c>
      <c r="G101">
        <v>1</v>
      </c>
      <c r="H101">
        <v>2.8</v>
      </c>
      <c r="I101" t="s">
        <v>216</v>
      </c>
      <c r="J101">
        <v>0</v>
      </c>
      <c r="K101">
        <v>0</v>
      </c>
      <c r="N101">
        <v>0</v>
      </c>
    </row>
    <row r="102" spans="1:15" ht="12.75">
      <c r="A102">
        <v>70</v>
      </c>
      <c r="B102">
        <v>1</v>
      </c>
      <c r="D102">
        <v>54</v>
      </c>
      <c r="E102" t="s">
        <v>217</v>
      </c>
      <c r="F102" t="s">
        <v>218</v>
      </c>
      <c r="G102">
        <v>0</v>
      </c>
      <c r="H102">
        <v>0</v>
      </c>
      <c r="I102" t="s">
        <v>204</v>
      </c>
      <c r="J102">
        <v>0</v>
      </c>
      <c r="K102">
        <v>0</v>
      </c>
      <c r="N102">
        <v>0</v>
      </c>
    </row>
    <row r="103" spans="1:15" ht="12.75">
      <c r="A103">
        <v>70</v>
      </c>
      <c r="B103">
        <v>1</v>
      </c>
      <c r="D103">
        <v>28</v>
      </c>
      <c r="E103" t="s">
        <v>219</v>
      </c>
      <c r="F103" t="s">
        <v>220</v>
      </c>
      <c r="G103">
        <v>1</v>
      </c>
      <c r="H103">
        <v>3</v>
      </c>
      <c r="I103" t="s">
        <v>221</v>
      </c>
      <c r="J103">
        <v>0</v>
      </c>
      <c r="K103">
        <v>0</v>
      </c>
      <c r="N103">
        <v>0</v>
      </c>
    </row>
    <row r="104" spans="1:15" ht="12.75">
      <c r="A104">
        <v>70</v>
      </c>
      <c r="B104">
        <v>1</v>
      </c>
      <c r="D104">
        <v>29</v>
      </c>
      <c r="E104" t="s">
        <v>222</v>
      </c>
      <c r="F104" t="s">
        <v>223</v>
      </c>
      <c r="G104">
        <v>1</v>
      </c>
      <c r="H104">
        <v>2</v>
      </c>
      <c r="I104" t="s">
        <v>224</v>
      </c>
      <c r="J104">
        <v>0</v>
      </c>
      <c r="K104">
        <v>0</v>
      </c>
      <c r="N104">
        <v>0</v>
      </c>
    </row>
    <row r="105" spans="1:15" ht="12.75">
      <c r="A105">
        <v>70</v>
      </c>
      <c r="B105">
        <v>1</v>
      </c>
      <c r="D105">
        <v>2</v>
      </c>
      <c r="E105" t="s">
        <v>225</v>
      </c>
      <c r="F105" t="s">
        <v>226</v>
      </c>
      <c r="G105">
        <v>1</v>
      </c>
      <c r="H105">
        <v>1.2</v>
      </c>
      <c r="I105" t="s">
        <v>227</v>
      </c>
      <c r="J105">
        <v>0</v>
      </c>
      <c r="K105">
        <v>0</v>
      </c>
      <c r="N105">
        <v>0</v>
      </c>
    </row>
    <row r="106" spans="1:15" ht="12.75">
      <c r="A106">
        <v>70</v>
      </c>
      <c r="B106">
        <v>1</v>
      </c>
      <c r="D106">
        <v>4</v>
      </c>
      <c r="E106" t="s">
        <v>228</v>
      </c>
      <c r="F106" t="s">
        <v>229</v>
      </c>
      <c r="G106">
        <v>1</v>
      </c>
      <c r="H106">
        <v>1.2</v>
      </c>
      <c r="I106" t="s">
        <v>230</v>
      </c>
      <c r="J106">
        <v>0</v>
      </c>
      <c r="K106">
        <v>0</v>
      </c>
      <c r="N106">
        <v>0</v>
      </c>
    </row>
    <row r="107" spans="1:15" ht="12.75">
      <c r="A107">
        <v>70</v>
      </c>
      <c r="B107">
        <v>1</v>
      </c>
      <c r="D107">
        <v>3</v>
      </c>
      <c r="E107" t="s">
        <v>231</v>
      </c>
      <c r="F107" t="s">
        <v>232</v>
      </c>
      <c r="G107">
        <v>1</v>
      </c>
      <c r="H107">
        <v>1.35</v>
      </c>
      <c r="I107" t="s">
        <v>233</v>
      </c>
      <c r="J107">
        <v>0</v>
      </c>
      <c r="K107">
        <v>0</v>
      </c>
      <c r="N107">
        <v>0</v>
      </c>
    </row>
    <row r="108" spans="1:15" ht="12.75">
      <c r="A108">
        <v>70</v>
      </c>
      <c r="B108">
        <v>1</v>
      </c>
      <c r="D108">
        <v>6</v>
      </c>
      <c r="E108" t="s">
        <v>234</v>
      </c>
      <c r="F108" t="s">
        <v>235</v>
      </c>
      <c r="G108">
        <v>1</v>
      </c>
      <c r="H108">
        <v>1.5</v>
      </c>
      <c r="I108" t="s">
        <v>236</v>
      </c>
      <c r="J108">
        <v>0</v>
      </c>
      <c r="K108">
        <v>0</v>
      </c>
      <c r="N108">
        <v>0</v>
      </c>
    </row>
    <row r="109" spans="1:15" ht="12.75">
      <c r="A109">
        <v>70</v>
      </c>
      <c r="B109">
        <v>1</v>
      </c>
      <c r="D109">
        <v>7</v>
      </c>
      <c r="E109" t="s">
        <v>237</v>
      </c>
      <c r="F109" t="s">
        <v>238</v>
      </c>
      <c r="G109">
        <v>1</v>
      </c>
      <c r="H109">
        <v>1.5</v>
      </c>
      <c r="I109" t="s">
        <v>239</v>
      </c>
      <c r="J109">
        <v>0</v>
      </c>
      <c r="K109">
        <v>0</v>
      </c>
      <c r="N109">
        <v>0</v>
      </c>
    </row>
    <row r="110" spans="1:15" ht="12.75">
      <c r="A110">
        <v>70</v>
      </c>
      <c r="B110">
        <v>1</v>
      </c>
      <c r="D110">
        <v>8</v>
      </c>
      <c r="E110" t="s">
        <v>240</v>
      </c>
      <c r="F110" t="s">
        <v>241</v>
      </c>
      <c r="G110">
        <v>1</v>
      </c>
      <c r="H110">
        <v>1.35</v>
      </c>
      <c r="I110" t="s">
        <v>242</v>
      </c>
      <c r="J110">
        <v>0</v>
      </c>
      <c r="K110">
        <v>0</v>
      </c>
      <c r="N110">
        <v>0</v>
      </c>
    </row>
    <row r="111" spans="1:15" ht="12.75">
      <c r="A111">
        <v>70</v>
      </c>
      <c r="B111">
        <v>1</v>
      </c>
      <c r="D111">
        <v>9</v>
      </c>
      <c r="E111" t="s">
        <v>243</v>
      </c>
      <c r="F111" t="s">
        <v>244</v>
      </c>
      <c r="G111">
        <v>1</v>
      </c>
      <c r="H111">
        <v>1.7</v>
      </c>
      <c r="I111" t="s">
        <v>245</v>
      </c>
      <c r="J111">
        <v>0</v>
      </c>
      <c r="K111">
        <v>0</v>
      </c>
      <c r="N111">
        <v>0</v>
      </c>
    </row>
    <row r="112" spans="1:15" ht="12.75">
      <c r="A112">
        <v>70</v>
      </c>
      <c r="B112">
        <v>1</v>
      </c>
      <c r="D112">
        <v>10</v>
      </c>
      <c r="E112" t="s">
        <v>246</v>
      </c>
      <c r="F112" t="s">
        <v>241</v>
      </c>
      <c r="G112">
        <v>1</v>
      </c>
      <c r="H112">
        <v>1.55</v>
      </c>
      <c r="I112" t="s">
        <v>247</v>
      </c>
      <c r="J112">
        <v>0</v>
      </c>
      <c r="K112">
        <v>0</v>
      </c>
      <c r="N112">
        <v>0</v>
      </c>
    </row>
    <row r="113" spans="1:15" ht="12.75">
      <c r="A113">
        <v>70</v>
      </c>
      <c r="B113">
        <v>1</v>
      </c>
      <c r="D113">
        <v>11</v>
      </c>
      <c r="E113" t="s">
        <v>248</v>
      </c>
      <c r="F113" t="s">
        <v>249</v>
      </c>
      <c r="G113">
        <v>1</v>
      </c>
      <c r="H113">
        <v>2.05</v>
      </c>
      <c r="I113" t="s">
        <v>250</v>
      </c>
      <c r="J113">
        <v>0</v>
      </c>
      <c r="K113">
        <v>0</v>
      </c>
      <c r="N113">
        <v>0</v>
      </c>
    </row>
    <row r="114" spans="1:15" ht="12.75">
      <c r="A114">
        <v>70</v>
      </c>
      <c r="B114">
        <v>1</v>
      </c>
      <c r="D114">
        <v>12</v>
      </c>
      <c r="E114" t="s">
        <v>251</v>
      </c>
      <c r="F114" t="s">
        <v>252</v>
      </c>
      <c r="G114">
        <v>1</v>
      </c>
      <c r="H114">
        <v>1.9</v>
      </c>
      <c r="I114" t="s">
        <v>253</v>
      </c>
      <c r="J114">
        <v>0</v>
      </c>
      <c r="K114">
        <v>0</v>
      </c>
      <c r="N114">
        <v>0</v>
      </c>
    </row>
    <row r="115" spans="1:15" ht="12.75">
      <c r="A115">
        <v>70</v>
      </c>
      <c r="B115">
        <v>1</v>
      </c>
      <c r="D115">
        <v>13</v>
      </c>
      <c r="E115" t="s">
        <v>254</v>
      </c>
      <c r="F115" t="s">
        <v>255</v>
      </c>
      <c r="G115">
        <v>1</v>
      </c>
      <c r="H115">
        <v>2.3</v>
      </c>
      <c r="I115" t="s">
        <v>256</v>
      </c>
      <c r="J115">
        <v>0</v>
      </c>
      <c r="K115">
        <v>0</v>
      </c>
      <c r="N115">
        <v>0</v>
      </c>
    </row>
    <row r="116" spans="1:15" ht="12.75">
      <c r="A116">
        <v>70</v>
      </c>
      <c r="B116">
        <v>1</v>
      </c>
      <c r="D116">
        <v>14</v>
      </c>
      <c r="E116" t="s">
        <v>257</v>
      </c>
      <c r="F116" t="s">
        <v>252</v>
      </c>
      <c r="G116">
        <v>1</v>
      </c>
      <c r="H116">
        <v>2.15</v>
      </c>
      <c r="I116" t="s">
        <v>258</v>
      </c>
      <c r="J116">
        <v>0</v>
      </c>
      <c r="K116">
        <v>0</v>
      </c>
      <c r="N116">
        <v>0</v>
      </c>
    </row>
    <row r="117" spans="1:15" ht="12.75">
      <c r="A117">
        <v>70</v>
      </c>
      <c r="B117">
        <v>1</v>
      </c>
      <c r="D117">
        <v>15</v>
      </c>
      <c r="E117" t="s">
        <v>259</v>
      </c>
      <c r="F117" t="s">
        <v>260</v>
      </c>
      <c r="G117">
        <v>1</v>
      </c>
      <c r="H117">
        <v>1.15</v>
      </c>
      <c r="I117" t="s">
        <v>261</v>
      </c>
      <c r="J117">
        <v>0</v>
      </c>
      <c r="K117">
        <v>0</v>
      </c>
      <c r="N117">
        <v>0</v>
      </c>
    </row>
    <row r="118" spans="1:15" ht="12.75">
      <c r="A118">
        <v>70</v>
      </c>
      <c r="B118">
        <v>1</v>
      </c>
      <c r="D118">
        <v>16</v>
      </c>
      <c r="E118" t="s">
        <v>262</v>
      </c>
      <c r="F118" t="s">
        <v>263</v>
      </c>
      <c r="G118">
        <v>1</v>
      </c>
      <c r="H118">
        <v>1.25</v>
      </c>
      <c r="I118" t="s">
        <v>264</v>
      </c>
      <c r="J118">
        <v>0</v>
      </c>
      <c r="K118">
        <v>0</v>
      </c>
      <c r="N118">
        <v>0</v>
      </c>
    </row>
    <row r="119" spans="1:15" ht="12.75">
      <c r="A119">
        <v>70</v>
      </c>
      <c r="B119">
        <v>1</v>
      </c>
      <c r="D119">
        <v>17</v>
      </c>
      <c r="E119" t="s">
        <v>265</v>
      </c>
      <c r="F119" t="s">
        <v>266</v>
      </c>
      <c r="G119">
        <v>1</v>
      </c>
      <c r="H119">
        <v>1.2</v>
      </c>
      <c r="I119" t="s">
        <v>267</v>
      </c>
      <c r="J119">
        <v>0</v>
      </c>
      <c r="K119">
        <v>0</v>
      </c>
      <c r="N119">
        <v>0</v>
      </c>
    </row>
    <row r="120" spans="1:15" ht="12.75">
      <c r="A120">
        <v>70</v>
      </c>
      <c r="B120">
        <v>1</v>
      </c>
      <c r="D120">
        <v>18</v>
      </c>
      <c r="E120" t="s">
        <v>268</v>
      </c>
      <c r="F120" t="s">
        <v>269</v>
      </c>
      <c r="G120">
        <v>1</v>
      </c>
      <c r="H120">
        <v>1.1</v>
      </c>
      <c r="I120" t="s">
        <v>270</v>
      </c>
      <c r="J120">
        <v>0</v>
      </c>
      <c r="K120">
        <v>0</v>
      </c>
      <c r="N120">
        <v>0</v>
      </c>
    </row>
    <row r="121" spans="1:15" ht="12.75">
      <c r="A121">
        <v>70</v>
      </c>
      <c r="B121">
        <v>1</v>
      </c>
      <c r="D121">
        <v>19</v>
      </c>
      <c r="E121" t="s">
        <v>271</v>
      </c>
      <c r="F121" t="s">
        <v>272</v>
      </c>
      <c r="G121">
        <v>1</v>
      </c>
      <c r="H121">
        <v>1.15</v>
      </c>
      <c r="I121" t="s">
        <v>273</v>
      </c>
      <c r="J121">
        <v>0</v>
      </c>
      <c r="K121">
        <v>0</v>
      </c>
      <c r="N121">
        <v>0</v>
      </c>
    </row>
    <row r="122" spans="1:15" ht="12.75">
      <c r="A122">
        <v>70</v>
      </c>
      <c r="B122">
        <v>1</v>
      </c>
      <c r="D122">
        <v>20</v>
      </c>
      <c r="E122" t="s">
        <v>274</v>
      </c>
      <c r="F122" t="s">
        <v>275</v>
      </c>
      <c r="G122">
        <v>1</v>
      </c>
      <c r="H122">
        <v>1.15</v>
      </c>
      <c r="I122" t="s">
        <v>276</v>
      </c>
      <c r="J122">
        <v>0</v>
      </c>
      <c r="K122">
        <v>0</v>
      </c>
      <c r="N122">
        <v>0</v>
      </c>
    </row>
    <row r="123" spans="1:15" ht="12.75">
      <c r="A123">
        <v>70</v>
      </c>
      <c r="B123">
        <v>1</v>
      </c>
      <c r="D123">
        <v>21</v>
      </c>
      <c r="E123" t="s">
        <v>277</v>
      </c>
      <c r="F123" t="s">
        <v>278</v>
      </c>
      <c r="G123">
        <v>1</v>
      </c>
      <c r="H123">
        <v>1.25</v>
      </c>
      <c r="I123" t="s">
        <v>279</v>
      </c>
      <c r="J123">
        <v>0</v>
      </c>
      <c r="K123">
        <v>0</v>
      </c>
      <c r="N123">
        <v>0</v>
      </c>
    </row>
    <row r="124" spans="1:15" ht="12.75">
      <c r="A124">
        <v>70</v>
      </c>
      <c r="B124">
        <v>1</v>
      </c>
      <c r="D124">
        <v>22</v>
      </c>
      <c r="E124" t="s">
        <v>280</v>
      </c>
      <c r="F124" t="s">
        <v>281</v>
      </c>
      <c r="G124">
        <v>1</v>
      </c>
      <c r="H124">
        <v>1.35</v>
      </c>
      <c r="I124" t="s">
        <v>282</v>
      </c>
      <c r="J124">
        <v>0</v>
      </c>
      <c r="K124">
        <v>0</v>
      </c>
      <c r="N124">
        <v>0</v>
      </c>
    </row>
    <row r="125" spans="1:15" ht="12.75">
      <c r="A125">
        <v>70</v>
      </c>
      <c r="B125">
        <v>1</v>
      </c>
      <c r="D125">
        <v>23</v>
      </c>
      <c r="E125" t="s">
        <v>283</v>
      </c>
      <c r="F125" t="s">
        <v>284</v>
      </c>
      <c r="G125">
        <v>1</v>
      </c>
      <c r="H125">
        <v>1.5</v>
      </c>
      <c r="I125" t="s">
        <v>285</v>
      </c>
      <c r="J125">
        <v>0</v>
      </c>
      <c r="K125">
        <v>0</v>
      </c>
      <c r="N125">
        <v>0</v>
      </c>
    </row>
    <row r="126" spans="1:15" ht="12.75">
      <c r="A126">
        <v>70</v>
      </c>
      <c r="B126">
        <v>1</v>
      </c>
      <c r="D126">
        <v>44</v>
      </c>
      <c r="E126" t="s">
        <v>286</v>
      </c>
      <c r="F126" t="s">
        <v>287</v>
      </c>
      <c r="G126">
        <v>1</v>
      </c>
      <c r="H126">
        <v>1.35</v>
      </c>
      <c r="I126" t="s">
        <v>288</v>
      </c>
      <c r="J126">
        <v>0</v>
      </c>
      <c r="K126">
        <v>0</v>
      </c>
      <c r="N126">
        <v>0</v>
      </c>
    </row>
    <row r="127" spans="1:15" ht="12.75">
      <c r="A127">
        <v>70</v>
      </c>
      <c r="B127">
        <v>1</v>
      </c>
      <c r="D127">
        <v>46</v>
      </c>
      <c r="E127" t="s">
        <v>289</v>
      </c>
      <c r="F127" t="s">
        <v>290</v>
      </c>
      <c r="G127">
        <v>0</v>
      </c>
      <c r="H127">
        <v>0</v>
      </c>
      <c r="I127" t="s">
        <v>204</v>
      </c>
      <c r="J127">
        <v>0</v>
      </c>
      <c r="K127">
        <v>0</v>
      </c>
      <c r="N127">
        <v>0</v>
      </c>
    </row>
    <row r="128" spans="1:15" ht="12.75">
      <c r="A128">
        <v>70</v>
      </c>
      <c r="B128">
        <v>1</v>
      </c>
      <c r="D128">
        <v>47</v>
      </c>
      <c r="E128" t="s">
        <v>291</v>
      </c>
      <c r="F128" t="s">
        <v>292</v>
      </c>
      <c r="G128">
        <v>1</v>
      </c>
      <c r="H128">
        <v>1.15</v>
      </c>
      <c r="I128" t="s">
        <v>293</v>
      </c>
      <c r="J128">
        <v>0</v>
      </c>
      <c r="K128">
        <v>0</v>
      </c>
      <c r="N128">
        <v>0</v>
      </c>
    </row>
    <row r="129" spans="1:15" ht="12.75">
      <c r="A129">
        <v>70</v>
      </c>
      <c r="B129">
        <v>1</v>
      </c>
      <c r="D129">
        <v>48</v>
      </c>
      <c r="E129" t="s">
        <v>294</v>
      </c>
      <c r="F129" t="s">
        <v>295</v>
      </c>
      <c r="G129">
        <v>1</v>
      </c>
      <c r="H129">
        <v>1.25</v>
      </c>
      <c r="I129" t="s">
        <v>296</v>
      </c>
      <c r="J129">
        <v>0</v>
      </c>
      <c r="K129">
        <v>0</v>
      </c>
      <c r="N129">
        <v>0</v>
      </c>
    </row>
    <row r="130" spans="1:15" ht="12.75">
      <c r="A130">
        <v>70</v>
      </c>
      <c r="B130">
        <v>1</v>
      </c>
      <c r="D130">
        <v>49</v>
      </c>
      <c r="E130" t="s">
        <v>297</v>
      </c>
      <c r="F130" t="s">
        <v>298</v>
      </c>
      <c r="G130">
        <v>1</v>
      </c>
      <c r="H130">
        <v>1.1</v>
      </c>
      <c r="I130" t="s">
        <v>299</v>
      </c>
      <c r="J130">
        <v>0</v>
      </c>
      <c r="K130">
        <v>0</v>
      </c>
      <c r="N130">
        <v>0</v>
      </c>
    </row>
    <row r="131" spans="1:15" ht="12.75">
      <c r="A131">
        <v>70</v>
      </c>
      <c r="B131">
        <v>1</v>
      </c>
      <c r="D131">
        <v>45</v>
      </c>
      <c r="E131" t="s">
        <v>300</v>
      </c>
      <c r="F131" t="s">
        <v>301</v>
      </c>
      <c r="G131">
        <v>1</v>
      </c>
      <c r="H131">
        <v>1.5</v>
      </c>
      <c r="I131" t="s">
        <v>302</v>
      </c>
      <c r="J131">
        <v>0</v>
      </c>
      <c r="K131">
        <v>0</v>
      </c>
      <c r="N131">
        <v>0</v>
      </c>
    </row>
    <row r="132" spans="1:15" ht="12.75">
      <c r="A132">
        <v>70</v>
      </c>
      <c r="B132">
        <v>1</v>
      </c>
      <c r="D132">
        <v>51</v>
      </c>
      <c r="E132" t="s">
        <v>303</v>
      </c>
      <c r="F132" t="s">
        <v>304</v>
      </c>
      <c r="G132">
        <v>1</v>
      </c>
      <c r="H132">
        <v>1.1</v>
      </c>
      <c r="I132" t="s">
        <v>305</v>
      </c>
      <c r="J132">
        <v>0</v>
      </c>
      <c r="K132">
        <v>0</v>
      </c>
      <c r="N132">
        <v>0</v>
      </c>
    </row>
    <row r="133" spans="1:15" ht="12.75">
      <c r="A133">
        <v>70</v>
      </c>
      <c r="B133">
        <v>1</v>
      </c>
      <c r="D133">
        <v>50</v>
      </c>
      <c r="E133" t="s">
        <v>306</v>
      </c>
      <c r="F133" t="s">
        <v>307</v>
      </c>
      <c r="G133">
        <v>1</v>
      </c>
      <c r="H133">
        <v>1.35</v>
      </c>
      <c r="I133" t="s">
        <v>308</v>
      </c>
      <c r="J133">
        <v>0</v>
      </c>
      <c r="K133">
        <v>0</v>
      </c>
      <c r="N133">
        <v>0</v>
      </c>
    </row>
    <row r="136" spans="1:5" ht="12.75">
      <c r="A136">
        <v>65</v>
      </c>
      <c r="C136">
        <v>1</v>
      </c>
      <c r="D136">
        <v>0</v>
      </c>
      <c r="E136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47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ROW(Source!A26)</f>
        <v>26</v>
      </c>
      <c r="B1">
        <v>8808097</v>
      </c>
      <c r="C1">
        <v>8808096</v>
      </c>
      <c r="D1">
        <v>5521930</v>
      </c>
      <c r="E1">
        <v>1</v>
      </c>
      <c r="F1">
        <v>1</v>
      </c>
      <c r="G1">
        <v>1</v>
      </c>
      <c r="H1">
        <v>1</v>
      </c>
      <c r="I1" t="s">
        <v>309</v>
      </c>
      <c r="K1" t="s">
        <v>310</v>
      </c>
      <c r="L1">
        <v>1369</v>
      </c>
      <c r="N1">
        <v>1013</v>
      </c>
      <c r="O1" t="s">
        <v>311</v>
      </c>
      <c r="P1" t="s">
        <v>311</v>
      </c>
      <c r="Q1">
        <v>1</v>
      </c>
      <c r="Y1">
        <v>79.75</v>
      </c>
      <c r="AA1">
        <v>0</v>
      </c>
      <c r="AB1">
        <v>0</v>
      </c>
      <c r="AC1">
        <v>0</v>
      </c>
      <c r="AD1">
        <v>9.77</v>
      </c>
      <c r="AN1">
        <v>0</v>
      </c>
      <c r="AO1">
        <v>1</v>
      </c>
      <c r="AP1">
        <v>1</v>
      </c>
      <c r="AQ1">
        <v>0</v>
      </c>
      <c r="AR1">
        <v>0</v>
      </c>
      <c r="AT1">
        <v>79.75</v>
      </c>
      <c r="AV1">
        <v>1</v>
      </c>
      <c r="AW1">
        <v>2</v>
      </c>
      <c r="AX1">
        <v>8808097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ROW(Source!A26)</f>
        <v>26</v>
      </c>
      <c r="B2">
        <v>8808098</v>
      </c>
      <c r="C2">
        <v>8808096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312</v>
      </c>
      <c r="L2">
        <v>608254</v>
      </c>
      <c r="N2">
        <v>1013</v>
      </c>
      <c r="O2" t="s">
        <v>313</v>
      </c>
      <c r="P2" t="s">
        <v>313</v>
      </c>
      <c r="Q2">
        <v>1</v>
      </c>
      <c r="Y2">
        <v>1.77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1.77</v>
      </c>
      <c r="AV2">
        <v>2</v>
      </c>
      <c r="AW2">
        <v>2</v>
      </c>
      <c r="AX2">
        <v>8808098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ROW(Source!A26)</f>
        <v>26</v>
      </c>
      <c r="B3">
        <v>8808099</v>
      </c>
      <c r="C3">
        <v>8808096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314</v>
      </c>
      <c r="J3" t="s">
        <v>315</v>
      </c>
      <c r="K3" t="s">
        <v>316</v>
      </c>
      <c r="L3">
        <v>1368</v>
      </c>
      <c r="N3">
        <v>1011</v>
      </c>
      <c r="O3" t="s">
        <v>317</v>
      </c>
      <c r="P3" t="s">
        <v>317</v>
      </c>
      <c r="Q3">
        <v>1</v>
      </c>
      <c r="Y3">
        <v>0.27</v>
      </c>
      <c r="AA3">
        <v>0</v>
      </c>
      <c r="AB3">
        <v>86.4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0.27</v>
      </c>
      <c r="AV3">
        <v>0</v>
      </c>
      <c r="AW3">
        <v>2</v>
      </c>
      <c r="AX3">
        <v>8808099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ROW(Source!A26)</f>
        <v>26</v>
      </c>
      <c r="B4">
        <v>8808100</v>
      </c>
      <c r="C4">
        <v>8808096</v>
      </c>
      <c r="D4">
        <v>5493882</v>
      </c>
      <c r="E4">
        <v>1</v>
      </c>
      <c r="F4">
        <v>1</v>
      </c>
      <c r="G4">
        <v>1</v>
      </c>
      <c r="H4">
        <v>2</v>
      </c>
      <c r="I4" t="s">
        <v>318</v>
      </c>
      <c r="J4" t="s">
        <v>319</v>
      </c>
      <c r="K4" t="s">
        <v>320</v>
      </c>
      <c r="L4">
        <v>1368</v>
      </c>
      <c r="N4">
        <v>1011</v>
      </c>
      <c r="O4" t="s">
        <v>317</v>
      </c>
      <c r="P4" t="s">
        <v>317</v>
      </c>
      <c r="Q4">
        <v>1</v>
      </c>
      <c r="Y4">
        <v>0.1</v>
      </c>
      <c r="AA4">
        <v>0</v>
      </c>
      <c r="AB4">
        <v>112</v>
      </c>
      <c r="AC4">
        <v>13.5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0.1</v>
      </c>
      <c r="AV4">
        <v>0</v>
      </c>
      <c r="AW4">
        <v>2</v>
      </c>
      <c r="AX4">
        <v>8808100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ROW(Source!A26)</f>
        <v>26</v>
      </c>
      <c r="B5">
        <v>8808101</v>
      </c>
      <c r="C5">
        <v>8808096</v>
      </c>
      <c r="D5">
        <v>5494276</v>
      </c>
      <c r="E5">
        <v>1</v>
      </c>
      <c r="F5">
        <v>1</v>
      </c>
      <c r="G5">
        <v>1</v>
      </c>
      <c r="H5">
        <v>2</v>
      </c>
      <c r="I5" t="s">
        <v>321</v>
      </c>
      <c r="J5" t="s">
        <v>322</v>
      </c>
      <c r="K5" t="s">
        <v>323</v>
      </c>
      <c r="L5">
        <v>1368</v>
      </c>
      <c r="N5">
        <v>1011</v>
      </c>
      <c r="O5" t="s">
        <v>317</v>
      </c>
      <c r="P5" t="s">
        <v>317</v>
      </c>
      <c r="Q5">
        <v>1</v>
      </c>
      <c r="Y5">
        <v>34.92</v>
      </c>
      <c r="AA5">
        <v>0</v>
      </c>
      <c r="AB5">
        <v>1.2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34.92</v>
      </c>
      <c r="AV5">
        <v>0</v>
      </c>
      <c r="AW5">
        <v>2</v>
      </c>
      <c r="AX5">
        <v>8808101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ROW(Source!A26)</f>
        <v>26</v>
      </c>
      <c r="B6">
        <v>8808102</v>
      </c>
      <c r="C6">
        <v>8808096</v>
      </c>
      <c r="D6">
        <v>5496870</v>
      </c>
      <c r="E6">
        <v>1</v>
      </c>
      <c r="F6">
        <v>1</v>
      </c>
      <c r="G6">
        <v>1</v>
      </c>
      <c r="H6">
        <v>2</v>
      </c>
      <c r="I6" t="s">
        <v>324</v>
      </c>
      <c r="J6" t="s">
        <v>325</v>
      </c>
      <c r="K6" t="s">
        <v>326</v>
      </c>
      <c r="L6">
        <v>1368</v>
      </c>
      <c r="N6">
        <v>1011</v>
      </c>
      <c r="O6" t="s">
        <v>317</v>
      </c>
      <c r="P6" t="s">
        <v>317</v>
      </c>
      <c r="Q6">
        <v>1</v>
      </c>
      <c r="Y6">
        <v>1.4</v>
      </c>
      <c r="AA6">
        <v>0</v>
      </c>
      <c r="AB6">
        <v>75.4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1.4</v>
      </c>
      <c r="AV6">
        <v>0</v>
      </c>
      <c r="AW6">
        <v>2</v>
      </c>
      <c r="AX6">
        <v>8808102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ROW(Source!A26)</f>
        <v>26</v>
      </c>
      <c r="B7">
        <v>8808103</v>
      </c>
      <c r="C7">
        <v>8808096</v>
      </c>
      <c r="D7">
        <v>5441071</v>
      </c>
      <c r="E7">
        <v>1</v>
      </c>
      <c r="F7">
        <v>1</v>
      </c>
      <c r="G7">
        <v>1</v>
      </c>
      <c r="H7">
        <v>3</v>
      </c>
      <c r="I7" t="s">
        <v>327</v>
      </c>
      <c r="J7" t="s">
        <v>328</v>
      </c>
      <c r="K7" t="s">
        <v>329</v>
      </c>
      <c r="L7">
        <v>1339</v>
      </c>
      <c r="N7">
        <v>1007</v>
      </c>
      <c r="O7" t="s">
        <v>330</v>
      </c>
      <c r="P7" t="s">
        <v>330</v>
      </c>
      <c r="Q7">
        <v>1</v>
      </c>
      <c r="Y7">
        <v>0.67</v>
      </c>
      <c r="AA7">
        <v>6.22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0.67</v>
      </c>
      <c r="AV7">
        <v>0</v>
      </c>
      <c r="AW7">
        <v>2</v>
      </c>
      <c r="AX7">
        <v>8808103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ROW(Source!A26)</f>
        <v>26</v>
      </c>
      <c r="B8">
        <v>8808104</v>
      </c>
      <c r="C8">
        <v>8808096</v>
      </c>
      <c r="D8">
        <v>5441862</v>
      </c>
      <c r="E8">
        <v>1</v>
      </c>
      <c r="F8">
        <v>1</v>
      </c>
      <c r="G8">
        <v>1</v>
      </c>
      <c r="H8">
        <v>3</v>
      </c>
      <c r="I8" t="s">
        <v>331</v>
      </c>
      <c r="J8" t="s">
        <v>332</v>
      </c>
      <c r="K8" t="s">
        <v>333</v>
      </c>
      <c r="L8">
        <v>1348</v>
      </c>
      <c r="N8">
        <v>1009</v>
      </c>
      <c r="O8" t="s">
        <v>334</v>
      </c>
      <c r="P8" t="s">
        <v>334</v>
      </c>
      <c r="Q8">
        <v>1000</v>
      </c>
      <c r="Y8">
        <v>0.0005</v>
      </c>
      <c r="AA8">
        <v>13560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0.0005</v>
      </c>
      <c r="AV8">
        <v>0</v>
      </c>
      <c r="AW8">
        <v>2</v>
      </c>
      <c r="AX8">
        <v>8808104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ROW(Source!A26)</f>
        <v>26</v>
      </c>
      <c r="B9">
        <v>8808105</v>
      </c>
      <c r="C9">
        <v>8808096</v>
      </c>
      <c r="D9">
        <v>5443100</v>
      </c>
      <c r="E9">
        <v>1</v>
      </c>
      <c r="F9">
        <v>1</v>
      </c>
      <c r="G9">
        <v>1</v>
      </c>
      <c r="H9">
        <v>3</v>
      </c>
      <c r="I9" t="s">
        <v>335</v>
      </c>
      <c r="J9" t="s">
        <v>336</v>
      </c>
      <c r="K9" t="s">
        <v>337</v>
      </c>
      <c r="L9">
        <v>1346</v>
      </c>
      <c r="N9">
        <v>1009</v>
      </c>
      <c r="O9" t="s">
        <v>338</v>
      </c>
      <c r="P9" t="s">
        <v>338</v>
      </c>
      <c r="Q9">
        <v>1</v>
      </c>
      <c r="Y9">
        <v>0.0393</v>
      </c>
      <c r="AA9">
        <v>2.04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0.0393</v>
      </c>
      <c r="AV9">
        <v>0</v>
      </c>
      <c r="AW9">
        <v>2</v>
      </c>
      <c r="AX9">
        <v>8808105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ROW(Source!A26)</f>
        <v>26</v>
      </c>
      <c r="B10">
        <v>8808106</v>
      </c>
      <c r="C10">
        <v>8808096</v>
      </c>
      <c r="D10">
        <v>5443101</v>
      </c>
      <c r="E10">
        <v>1</v>
      </c>
      <c r="F10">
        <v>1</v>
      </c>
      <c r="G10">
        <v>1</v>
      </c>
      <c r="H10">
        <v>3</v>
      </c>
      <c r="I10" t="s">
        <v>339</v>
      </c>
      <c r="J10" t="s">
        <v>340</v>
      </c>
      <c r="K10" t="s">
        <v>341</v>
      </c>
      <c r="L10">
        <v>1339</v>
      </c>
      <c r="N10">
        <v>1007</v>
      </c>
      <c r="O10" t="s">
        <v>330</v>
      </c>
      <c r="P10" t="s">
        <v>330</v>
      </c>
      <c r="Q10">
        <v>1</v>
      </c>
      <c r="Y10">
        <v>0.61</v>
      </c>
      <c r="AA10">
        <v>38.51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0.61</v>
      </c>
      <c r="AV10">
        <v>0</v>
      </c>
      <c r="AW10">
        <v>2</v>
      </c>
      <c r="AX10">
        <v>8808106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ROW(Source!A26)</f>
        <v>26</v>
      </c>
      <c r="B11">
        <v>8808107</v>
      </c>
      <c r="C11">
        <v>8808096</v>
      </c>
      <c r="D11">
        <v>5464787</v>
      </c>
      <c r="E11">
        <v>1</v>
      </c>
      <c r="F11">
        <v>1</v>
      </c>
      <c r="G11">
        <v>1</v>
      </c>
      <c r="H11">
        <v>3</v>
      </c>
      <c r="I11" t="s">
        <v>342</v>
      </c>
      <c r="J11" t="s">
        <v>343</v>
      </c>
      <c r="K11" t="s">
        <v>344</v>
      </c>
      <c r="L11">
        <v>1346</v>
      </c>
      <c r="N11">
        <v>1009</v>
      </c>
      <c r="O11" t="s">
        <v>338</v>
      </c>
      <c r="P11" t="s">
        <v>338</v>
      </c>
      <c r="Q11">
        <v>1</v>
      </c>
      <c r="Y11">
        <v>65</v>
      </c>
      <c r="AA11">
        <v>11.98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65</v>
      </c>
      <c r="AV11">
        <v>0</v>
      </c>
      <c r="AW11">
        <v>2</v>
      </c>
      <c r="AX11">
        <v>8808107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ROW(Source!A26)</f>
        <v>26</v>
      </c>
      <c r="B12">
        <v>8808108</v>
      </c>
      <c r="C12">
        <v>8808096</v>
      </c>
      <c r="D12">
        <v>5464985</v>
      </c>
      <c r="E12">
        <v>1</v>
      </c>
      <c r="F12">
        <v>1</v>
      </c>
      <c r="G12">
        <v>1</v>
      </c>
      <c r="H12">
        <v>3</v>
      </c>
      <c r="I12" t="s">
        <v>345</v>
      </c>
      <c r="J12" t="s">
        <v>346</v>
      </c>
      <c r="K12" t="s">
        <v>347</v>
      </c>
      <c r="L12">
        <v>1301</v>
      </c>
      <c r="N12">
        <v>1003</v>
      </c>
      <c r="O12" t="s">
        <v>101</v>
      </c>
      <c r="P12" t="s">
        <v>101</v>
      </c>
      <c r="Q12">
        <v>1</v>
      </c>
      <c r="Y12">
        <v>100</v>
      </c>
      <c r="AA12">
        <v>88.36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100</v>
      </c>
      <c r="AV12">
        <v>0</v>
      </c>
      <c r="AW12">
        <v>2</v>
      </c>
      <c r="AX12">
        <v>8808108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8808109</v>
      </c>
      <c r="C13">
        <v>8808096</v>
      </c>
      <c r="D13">
        <v>5468096</v>
      </c>
      <c r="E13">
        <v>1</v>
      </c>
      <c r="F13">
        <v>1</v>
      </c>
      <c r="G13">
        <v>1</v>
      </c>
      <c r="H13">
        <v>3</v>
      </c>
      <c r="I13" t="s">
        <v>348</v>
      </c>
      <c r="J13" t="s">
        <v>349</v>
      </c>
      <c r="K13" t="s">
        <v>350</v>
      </c>
      <c r="L13">
        <v>1339</v>
      </c>
      <c r="N13">
        <v>1007</v>
      </c>
      <c r="O13" t="s">
        <v>330</v>
      </c>
      <c r="P13" t="s">
        <v>330</v>
      </c>
      <c r="Q13">
        <v>1</v>
      </c>
      <c r="Y13">
        <v>0.021</v>
      </c>
      <c r="AA13">
        <v>600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0.021</v>
      </c>
      <c r="AV13">
        <v>0</v>
      </c>
      <c r="AW13">
        <v>2</v>
      </c>
      <c r="AX13">
        <v>8808109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8808110</v>
      </c>
      <c r="C14">
        <v>8808096</v>
      </c>
      <c r="D14">
        <v>5470416</v>
      </c>
      <c r="E14">
        <v>1</v>
      </c>
      <c r="F14">
        <v>1</v>
      </c>
      <c r="G14">
        <v>1</v>
      </c>
      <c r="H14">
        <v>3</v>
      </c>
      <c r="I14" t="s">
        <v>351</v>
      </c>
      <c r="J14" t="s">
        <v>352</v>
      </c>
      <c r="K14" t="s">
        <v>353</v>
      </c>
      <c r="L14">
        <v>1339</v>
      </c>
      <c r="N14">
        <v>1007</v>
      </c>
      <c r="O14" t="s">
        <v>330</v>
      </c>
      <c r="P14" t="s">
        <v>330</v>
      </c>
      <c r="Q14">
        <v>1</v>
      </c>
      <c r="Y14">
        <v>10.99</v>
      </c>
      <c r="AA14">
        <v>2.44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10.99</v>
      </c>
      <c r="AV14">
        <v>0</v>
      </c>
      <c r="AW14">
        <v>2</v>
      </c>
      <c r="AX14">
        <v>8808110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ROW(Source!A27)</f>
        <v>27</v>
      </c>
      <c r="B15">
        <v>8808120</v>
      </c>
      <c r="C15">
        <v>8808119</v>
      </c>
      <c r="D15">
        <v>5524871</v>
      </c>
      <c r="E15">
        <v>1</v>
      </c>
      <c r="F15">
        <v>1</v>
      </c>
      <c r="G15">
        <v>1</v>
      </c>
      <c r="H15">
        <v>1</v>
      </c>
      <c r="I15" t="s">
        <v>354</v>
      </c>
      <c r="K15" t="s">
        <v>355</v>
      </c>
      <c r="L15">
        <v>1369</v>
      </c>
      <c r="N15">
        <v>1013</v>
      </c>
      <c r="O15" t="s">
        <v>311</v>
      </c>
      <c r="P15" t="s">
        <v>311</v>
      </c>
      <c r="Q15">
        <v>1</v>
      </c>
      <c r="Y15">
        <v>1.46</v>
      </c>
      <c r="AA15">
        <v>0</v>
      </c>
      <c r="AB15">
        <v>0</v>
      </c>
      <c r="AC15">
        <v>0</v>
      </c>
      <c r="AD15">
        <v>9.92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1.46</v>
      </c>
      <c r="AV15">
        <v>1</v>
      </c>
      <c r="AW15">
        <v>2</v>
      </c>
      <c r="AX15">
        <v>8808120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ROW(Source!A27)</f>
        <v>27</v>
      </c>
      <c r="B16">
        <v>8808121</v>
      </c>
      <c r="C16">
        <v>8808119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23</v>
      </c>
      <c r="K16" t="s">
        <v>312</v>
      </c>
      <c r="L16">
        <v>608254</v>
      </c>
      <c r="N16">
        <v>1013</v>
      </c>
      <c r="O16" t="s">
        <v>313</v>
      </c>
      <c r="P16" t="s">
        <v>313</v>
      </c>
      <c r="Q16">
        <v>1</v>
      </c>
      <c r="Y16">
        <v>0.01</v>
      </c>
      <c r="AA16">
        <v>0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0.01</v>
      </c>
      <c r="AV16">
        <v>2</v>
      </c>
      <c r="AW16">
        <v>2</v>
      </c>
      <c r="AX16">
        <v>8808121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ROW(Source!A27)</f>
        <v>27</v>
      </c>
      <c r="B17">
        <v>8808122</v>
      </c>
      <c r="C17">
        <v>8808119</v>
      </c>
      <c r="D17">
        <v>5494274</v>
      </c>
      <c r="E17">
        <v>1</v>
      </c>
      <c r="F17">
        <v>1</v>
      </c>
      <c r="G17">
        <v>1</v>
      </c>
      <c r="H17">
        <v>2</v>
      </c>
      <c r="I17" t="s">
        <v>356</v>
      </c>
      <c r="J17" t="s">
        <v>357</v>
      </c>
      <c r="K17" t="s">
        <v>358</v>
      </c>
      <c r="L17">
        <v>1368</v>
      </c>
      <c r="N17">
        <v>1011</v>
      </c>
      <c r="O17" t="s">
        <v>317</v>
      </c>
      <c r="P17" t="s">
        <v>317</v>
      </c>
      <c r="Q17">
        <v>1</v>
      </c>
      <c r="Y17">
        <v>0.75</v>
      </c>
      <c r="AA17">
        <v>0</v>
      </c>
      <c r="AB17">
        <v>8.1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0.75</v>
      </c>
      <c r="AV17">
        <v>0</v>
      </c>
      <c r="AW17">
        <v>2</v>
      </c>
      <c r="AX17">
        <v>8808122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ROW(Source!A27)</f>
        <v>27</v>
      </c>
      <c r="B18">
        <v>8808123</v>
      </c>
      <c r="C18">
        <v>8808119</v>
      </c>
      <c r="D18">
        <v>5496870</v>
      </c>
      <c r="E18">
        <v>1</v>
      </c>
      <c r="F18">
        <v>1</v>
      </c>
      <c r="G18">
        <v>1</v>
      </c>
      <c r="H18">
        <v>2</v>
      </c>
      <c r="I18" t="s">
        <v>324</v>
      </c>
      <c r="J18" t="s">
        <v>325</v>
      </c>
      <c r="K18" t="s">
        <v>326</v>
      </c>
      <c r="L18">
        <v>1368</v>
      </c>
      <c r="N18">
        <v>1011</v>
      </c>
      <c r="O18" t="s">
        <v>317</v>
      </c>
      <c r="P18" t="s">
        <v>317</v>
      </c>
      <c r="Q18">
        <v>1</v>
      </c>
      <c r="Y18">
        <v>0.01</v>
      </c>
      <c r="AA18">
        <v>0</v>
      </c>
      <c r="AB18">
        <v>75.4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0.01</v>
      </c>
      <c r="AV18">
        <v>0</v>
      </c>
      <c r="AW18">
        <v>2</v>
      </c>
      <c r="AX18">
        <v>8808123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8808124</v>
      </c>
      <c r="C19">
        <v>8808119</v>
      </c>
      <c r="D19">
        <v>5443001</v>
      </c>
      <c r="E19">
        <v>1</v>
      </c>
      <c r="F19">
        <v>1</v>
      </c>
      <c r="G19">
        <v>1</v>
      </c>
      <c r="H19">
        <v>3</v>
      </c>
      <c r="I19" t="s">
        <v>359</v>
      </c>
      <c r="J19" t="s">
        <v>360</v>
      </c>
      <c r="K19" t="s">
        <v>361</v>
      </c>
      <c r="L19">
        <v>1348</v>
      </c>
      <c r="N19">
        <v>1009</v>
      </c>
      <c r="O19" t="s">
        <v>334</v>
      </c>
      <c r="P19" t="s">
        <v>334</v>
      </c>
      <c r="Q19">
        <v>1000</v>
      </c>
      <c r="Y19">
        <v>0.00033</v>
      </c>
      <c r="AA19">
        <v>10362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0.00033</v>
      </c>
      <c r="AV19">
        <v>0</v>
      </c>
      <c r="AW19">
        <v>2</v>
      </c>
      <c r="AX19">
        <v>8808124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8808125</v>
      </c>
      <c r="C20">
        <v>8808119</v>
      </c>
      <c r="D20">
        <v>5466731</v>
      </c>
      <c r="E20">
        <v>1</v>
      </c>
      <c r="F20">
        <v>1</v>
      </c>
      <c r="G20">
        <v>1</v>
      </c>
      <c r="H20">
        <v>3</v>
      </c>
      <c r="I20" t="s">
        <v>362</v>
      </c>
      <c r="J20" t="s">
        <v>363</v>
      </c>
      <c r="K20" t="s">
        <v>364</v>
      </c>
      <c r="L20">
        <v>1348</v>
      </c>
      <c r="N20">
        <v>1009</v>
      </c>
      <c r="O20" t="s">
        <v>334</v>
      </c>
      <c r="P20" t="s">
        <v>334</v>
      </c>
      <c r="Q20">
        <v>1000</v>
      </c>
      <c r="Y20">
        <v>0.00137</v>
      </c>
      <c r="AA20">
        <v>14830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0.00137</v>
      </c>
      <c r="AV20">
        <v>0</v>
      </c>
      <c r="AW20">
        <v>2</v>
      </c>
      <c r="AX20">
        <v>8808125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8808126</v>
      </c>
      <c r="C21">
        <v>8808119</v>
      </c>
      <c r="D21">
        <v>5464291</v>
      </c>
      <c r="E21">
        <v>1</v>
      </c>
      <c r="F21">
        <v>1</v>
      </c>
      <c r="G21">
        <v>1</v>
      </c>
      <c r="H21">
        <v>3</v>
      </c>
      <c r="I21" t="s">
        <v>365</v>
      </c>
      <c r="J21" t="s">
        <v>366</v>
      </c>
      <c r="K21" t="s">
        <v>367</v>
      </c>
      <c r="L21">
        <v>1354</v>
      </c>
      <c r="N21">
        <v>1010</v>
      </c>
      <c r="O21" t="s">
        <v>38</v>
      </c>
      <c r="P21" t="s">
        <v>38</v>
      </c>
      <c r="Q21">
        <v>1</v>
      </c>
      <c r="Y21">
        <v>2</v>
      </c>
      <c r="AA21">
        <v>45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</v>
      </c>
      <c r="AV21">
        <v>0</v>
      </c>
      <c r="AW21">
        <v>2</v>
      </c>
      <c r="AX21">
        <v>8808126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8808127</v>
      </c>
      <c r="C22">
        <v>8808119</v>
      </c>
      <c r="D22">
        <v>5487276</v>
      </c>
      <c r="E22">
        <v>1</v>
      </c>
      <c r="F22">
        <v>1</v>
      </c>
      <c r="G22">
        <v>1</v>
      </c>
      <c r="H22">
        <v>3</v>
      </c>
      <c r="I22" t="s">
        <v>368</v>
      </c>
      <c r="J22" t="s">
        <v>369</v>
      </c>
      <c r="K22" t="s">
        <v>370</v>
      </c>
      <c r="L22">
        <v>1356</v>
      </c>
      <c r="N22">
        <v>1010</v>
      </c>
      <c r="O22" t="s">
        <v>371</v>
      </c>
      <c r="P22" t="s">
        <v>371</v>
      </c>
      <c r="Q22">
        <v>1000</v>
      </c>
      <c r="Y22">
        <v>0.001</v>
      </c>
      <c r="AA22">
        <v>5650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0.001</v>
      </c>
      <c r="AV22">
        <v>0</v>
      </c>
      <c r="AW22">
        <v>2</v>
      </c>
      <c r="AX22">
        <v>8808127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ROW(Source!A28)</f>
        <v>28</v>
      </c>
      <c r="B23">
        <v>8808113</v>
      </c>
      <c r="C23">
        <v>8808111</v>
      </c>
      <c r="D23">
        <v>5514105</v>
      </c>
      <c r="E23">
        <v>1</v>
      </c>
      <c r="F23">
        <v>1</v>
      </c>
      <c r="G23">
        <v>1</v>
      </c>
      <c r="H23">
        <v>1</v>
      </c>
      <c r="I23" t="s">
        <v>372</v>
      </c>
      <c r="K23" t="s">
        <v>373</v>
      </c>
      <c r="L23">
        <v>1369</v>
      </c>
      <c r="N23">
        <v>1013</v>
      </c>
      <c r="O23" t="s">
        <v>311</v>
      </c>
      <c r="P23" t="s">
        <v>311</v>
      </c>
      <c r="Q23">
        <v>1</v>
      </c>
      <c r="Y23">
        <v>0.31</v>
      </c>
      <c r="AA23">
        <v>0</v>
      </c>
      <c r="AB23">
        <v>0</v>
      </c>
      <c r="AC23">
        <v>0</v>
      </c>
      <c r="AD23">
        <v>9.41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0.31</v>
      </c>
      <c r="AV23">
        <v>1</v>
      </c>
      <c r="AW23">
        <v>2</v>
      </c>
      <c r="AX23">
        <v>8808113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8808114</v>
      </c>
      <c r="C24">
        <v>8808111</v>
      </c>
      <c r="D24">
        <v>5441149</v>
      </c>
      <c r="E24">
        <v>1</v>
      </c>
      <c r="F24">
        <v>1</v>
      </c>
      <c r="G24">
        <v>1</v>
      </c>
      <c r="H24">
        <v>3</v>
      </c>
      <c r="I24" t="s">
        <v>374</v>
      </c>
      <c r="J24" t="s">
        <v>375</v>
      </c>
      <c r="K24" t="s">
        <v>376</v>
      </c>
      <c r="L24">
        <v>1348</v>
      </c>
      <c r="N24">
        <v>1009</v>
      </c>
      <c r="O24" t="s">
        <v>334</v>
      </c>
      <c r="P24" t="s">
        <v>334</v>
      </c>
      <c r="Q24">
        <v>1000</v>
      </c>
      <c r="Y24">
        <v>2E-05</v>
      </c>
      <c r="AA24">
        <v>15119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2E-05</v>
      </c>
      <c r="AV24">
        <v>0</v>
      </c>
      <c r="AW24">
        <v>2</v>
      </c>
      <c r="AX24">
        <v>8808114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8808115</v>
      </c>
      <c r="C25">
        <v>8808111</v>
      </c>
      <c r="D25">
        <v>5441510</v>
      </c>
      <c r="E25">
        <v>1</v>
      </c>
      <c r="F25">
        <v>1</v>
      </c>
      <c r="G25">
        <v>1</v>
      </c>
      <c r="H25">
        <v>3</v>
      </c>
      <c r="I25" t="s">
        <v>377</v>
      </c>
      <c r="J25" t="s">
        <v>378</v>
      </c>
      <c r="K25" t="s">
        <v>379</v>
      </c>
      <c r="L25">
        <v>1348</v>
      </c>
      <c r="N25">
        <v>1009</v>
      </c>
      <c r="O25" t="s">
        <v>334</v>
      </c>
      <c r="P25" t="s">
        <v>334</v>
      </c>
      <c r="Q25">
        <v>1000</v>
      </c>
      <c r="Y25">
        <v>0.00011</v>
      </c>
      <c r="AA25">
        <v>9266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0.00011</v>
      </c>
      <c r="AV25">
        <v>0</v>
      </c>
      <c r="AW25">
        <v>2</v>
      </c>
      <c r="AX25">
        <v>8808115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8808116</v>
      </c>
      <c r="C26">
        <v>8808111</v>
      </c>
      <c r="D26">
        <v>5441570</v>
      </c>
      <c r="E26">
        <v>1</v>
      </c>
      <c r="F26">
        <v>1</v>
      </c>
      <c r="G26">
        <v>1</v>
      </c>
      <c r="H26">
        <v>3</v>
      </c>
      <c r="I26" t="s">
        <v>380</v>
      </c>
      <c r="J26" t="s">
        <v>381</v>
      </c>
      <c r="K26" t="s">
        <v>382</v>
      </c>
      <c r="L26">
        <v>1348</v>
      </c>
      <c r="N26">
        <v>1009</v>
      </c>
      <c r="O26" t="s">
        <v>334</v>
      </c>
      <c r="P26" t="s">
        <v>334</v>
      </c>
      <c r="Q26">
        <v>1000</v>
      </c>
      <c r="Y26">
        <v>1E-05</v>
      </c>
      <c r="AA26">
        <v>16950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1E-05</v>
      </c>
      <c r="AV26">
        <v>0</v>
      </c>
      <c r="AW26">
        <v>2</v>
      </c>
      <c r="AX26">
        <v>8808116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8808117</v>
      </c>
      <c r="C27">
        <v>8808111</v>
      </c>
      <c r="D27">
        <v>5443174</v>
      </c>
      <c r="E27">
        <v>1</v>
      </c>
      <c r="F27">
        <v>1</v>
      </c>
      <c r="G27">
        <v>1</v>
      </c>
      <c r="H27">
        <v>3</v>
      </c>
      <c r="I27" t="s">
        <v>383</v>
      </c>
      <c r="J27" t="s">
        <v>384</v>
      </c>
      <c r="K27" t="s">
        <v>385</v>
      </c>
      <c r="L27">
        <v>1346</v>
      </c>
      <c r="N27">
        <v>1009</v>
      </c>
      <c r="O27" t="s">
        <v>338</v>
      </c>
      <c r="P27" t="s">
        <v>338</v>
      </c>
      <c r="Q27">
        <v>1</v>
      </c>
      <c r="Y27">
        <v>0.01</v>
      </c>
      <c r="AA27">
        <v>37.29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0.01</v>
      </c>
      <c r="AV27">
        <v>0</v>
      </c>
      <c r="AW27">
        <v>2</v>
      </c>
      <c r="AX27">
        <v>8808117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8808118</v>
      </c>
      <c r="C28">
        <v>8808111</v>
      </c>
      <c r="D28">
        <v>5465153</v>
      </c>
      <c r="E28">
        <v>1</v>
      </c>
      <c r="F28">
        <v>1</v>
      </c>
      <c r="G28">
        <v>1</v>
      </c>
      <c r="H28">
        <v>3</v>
      </c>
      <c r="I28" t="s">
        <v>49</v>
      </c>
      <c r="J28" t="s">
        <v>52</v>
      </c>
      <c r="K28" t="s">
        <v>50</v>
      </c>
      <c r="L28">
        <v>1391</v>
      </c>
      <c r="N28">
        <v>1013</v>
      </c>
      <c r="O28" t="s">
        <v>51</v>
      </c>
      <c r="P28" t="s">
        <v>51</v>
      </c>
      <c r="Q28">
        <v>1</v>
      </c>
      <c r="Y28">
        <v>-1</v>
      </c>
      <c r="AA28">
        <v>334.1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-1</v>
      </c>
      <c r="AV28">
        <v>0</v>
      </c>
      <c r="AW28">
        <v>2</v>
      </c>
      <c r="AX28">
        <v>8808118</v>
      </c>
      <c r="AY28">
        <v>2</v>
      </c>
      <c r="AZ28">
        <v>12288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ROW(Source!A30)</f>
        <v>30</v>
      </c>
      <c r="B29">
        <v>8808129</v>
      </c>
      <c r="C29">
        <v>8808128</v>
      </c>
      <c r="D29">
        <v>5524871</v>
      </c>
      <c r="E29">
        <v>1</v>
      </c>
      <c r="F29">
        <v>1</v>
      </c>
      <c r="G29">
        <v>1</v>
      </c>
      <c r="H29">
        <v>1</v>
      </c>
      <c r="I29" t="s">
        <v>354</v>
      </c>
      <c r="K29" t="s">
        <v>355</v>
      </c>
      <c r="L29">
        <v>1369</v>
      </c>
      <c r="N29">
        <v>1013</v>
      </c>
      <c r="O29" t="s">
        <v>311</v>
      </c>
      <c r="P29" t="s">
        <v>311</v>
      </c>
      <c r="Q29">
        <v>1</v>
      </c>
      <c r="Y29">
        <v>1.46</v>
      </c>
      <c r="AA29">
        <v>0</v>
      </c>
      <c r="AB29">
        <v>0</v>
      </c>
      <c r="AC29">
        <v>0</v>
      </c>
      <c r="AD29">
        <v>9.92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1.46</v>
      </c>
      <c r="AV29">
        <v>1</v>
      </c>
      <c r="AW29">
        <v>2</v>
      </c>
      <c r="AX29">
        <v>8808129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ROW(Source!A30)</f>
        <v>30</v>
      </c>
      <c r="B30">
        <v>8808130</v>
      </c>
      <c r="C30">
        <v>8808128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23</v>
      </c>
      <c r="K30" t="s">
        <v>312</v>
      </c>
      <c r="L30">
        <v>608254</v>
      </c>
      <c r="N30">
        <v>1013</v>
      </c>
      <c r="O30" t="s">
        <v>313</v>
      </c>
      <c r="P30" t="s">
        <v>313</v>
      </c>
      <c r="Q30">
        <v>1</v>
      </c>
      <c r="Y30">
        <v>0.01</v>
      </c>
      <c r="AA30">
        <v>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0.01</v>
      </c>
      <c r="AV30">
        <v>2</v>
      </c>
      <c r="AW30">
        <v>2</v>
      </c>
      <c r="AX30">
        <v>8808130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ROW(Source!A30)</f>
        <v>30</v>
      </c>
      <c r="B31">
        <v>8808131</v>
      </c>
      <c r="C31">
        <v>8808128</v>
      </c>
      <c r="D31">
        <v>5494274</v>
      </c>
      <c r="E31">
        <v>1</v>
      </c>
      <c r="F31">
        <v>1</v>
      </c>
      <c r="G31">
        <v>1</v>
      </c>
      <c r="H31">
        <v>2</v>
      </c>
      <c r="I31" t="s">
        <v>356</v>
      </c>
      <c r="J31" t="s">
        <v>357</v>
      </c>
      <c r="K31" t="s">
        <v>358</v>
      </c>
      <c r="L31">
        <v>1368</v>
      </c>
      <c r="N31">
        <v>1011</v>
      </c>
      <c r="O31" t="s">
        <v>317</v>
      </c>
      <c r="P31" t="s">
        <v>317</v>
      </c>
      <c r="Q31">
        <v>1</v>
      </c>
      <c r="Y31">
        <v>0.75</v>
      </c>
      <c r="AA31">
        <v>0</v>
      </c>
      <c r="AB31">
        <v>8.1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0.75</v>
      </c>
      <c r="AV31">
        <v>0</v>
      </c>
      <c r="AW31">
        <v>2</v>
      </c>
      <c r="AX31">
        <v>8808131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ROW(Source!A30)</f>
        <v>30</v>
      </c>
      <c r="B32">
        <v>8808132</v>
      </c>
      <c r="C32">
        <v>8808128</v>
      </c>
      <c r="D32">
        <v>5496870</v>
      </c>
      <c r="E32">
        <v>1</v>
      </c>
      <c r="F32">
        <v>1</v>
      </c>
      <c r="G32">
        <v>1</v>
      </c>
      <c r="H32">
        <v>2</v>
      </c>
      <c r="I32" t="s">
        <v>324</v>
      </c>
      <c r="J32" t="s">
        <v>325</v>
      </c>
      <c r="K32" t="s">
        <v>326</v>
      </c>
      <c r="L32">
        <v>1368</v>
      </c>
      <c r="N32">
        <v>1011</v>
      </c>
      <c r="O32" t="s">
        <v>317</v>
      </c>
      <c r="P32" t="s">
        <v>317</v>
      </c>
      <c r="Q32">
        <v>1</v>
      </c>
      <c r="Y32">
        <v>0.01</v>
      </c>
      <c r="AA32">
        <v>0</v>
      </c>
      <c r="AB32">
        <v>75.4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0.01</v>
      </c>
      <c r="AV32">
        <v>0</v>
      </c>
      <c r="AW32">
        <v>2</v>
      </c>
      <c r="AX32">
        <v>8808132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ROW(Source!A30)</f>
        <v>30</v>
      </c>
      <c r="B33">
        <v>8808133</v>
      </c>
      <c r="C33">
        <v>8808128</v>
      </c>
      <c r="D33">
        <v>5443001</v>
      </c>
      <c r="E33">
        <v>1</v>
      </c>
      <c r="F33">
        <v>1</v>
      </c>
      <c r="G33">
        <v>1</v>
      </c>
      <c r="H33">
        <v>3</v>
      </c>
      <c r="I33" t="s">
        <v>359</v>
      </c>
      <c r="J33" t="s">
        <v>360</v>
      </c>
      <c r="K33" t="s">
        <v>361</v>
      </c>
      <c r="L33">
        <v>1348</v>
      </c>
      <c r="N33">
        <v>1009</v>
      </c>
      <c r="O33" t="s">
        <v>334</v>
      </c>
      <c r="P33" t="s">
        <v>334</v>
      </c>
      <c r="Q33">
        <v>1000</v>
      </c>
      <c r="Y33">
        <v>0.00033</v>
      </c>
      <c r="AA33">
        <v>10362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0.00033</v>
      </c>
      <c r="AV33">
        <v>0</v>
      </c>
      <c r="AW33">
        <v>2</v>
      </c>
      <c r="AX33">
        <v>8808133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ROW(Source!A30)</f>
        <v>30</v>
      </c>
      <c r="B34">
        <v>8808134</v>
      </c>
      <c r="C34">
        <v>8808128</v>
      </c>
      <c r="D34">
        <v>5466731</v>
      </c>
      <c r="E34">
        <v>1</v>
      </c>
      <c r="F34">
        <v>1</v>
      </c>
      <c r="G34">
        <v>1</v>
      </c>
      <c r="H34">
        <v>3</v>
      </c>
      <c r="I34" t="s">
        <v>362</v>
      </c>
      <c r="J34" t="s">
        <v>363</v>
      </c>
      <c r="K34" t="s">
        <v>364</v>
      </c>
      <c r="L34">
        <v>1348</v>
      </c>
      <c r="N34">
        <v>1009</v>
      </c>
      <c r="O34" t="s">
        <v>334</v>
      </c>
      <c r="P34" t="s">
        <v>334</v>
      </c>
      <c r="Q34">
        <v>1000</v>
      </c>
      <c r="Y34">
        <v>0.00107</v>
      </c>
      <c r="AA34">
        <v>14830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0.00107</v>
      </c>
      <c r="AV34">
        <v>0</v>
      </c>
      <c r="AW34">
        <v>2</v>
      </c>
      <c r="AX34">
        <v>8808134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ROW(Source!A30)</f>
        <v>30</v>
      </c>
      <c r="B35">
        <v>8808135</v>
      </c>
      <c r="C35">
        <v>8808128</v>
      </c>
      <c r="D35">
        <v>5464289</v>
      </c>
      <c r="E35">
        <v>1</v>
      </c>
      <c r="F35">
        <v>1</v>
      </c>
      <c r="G35">
        <v>1</v>
      </c>
      <c r="H35">
        <v>3</v>
      </c>
      <c r="I35" t="s">
        <v>386</v>
      </c>
      <c r="J35" t="s">
        <v>387</v>
      </c>
      <c r="K35" t="s">
        <v>388</v>
      </c>
      <c r="L35">
        <v>1354</v>
      </c>
      <c r="N35">
        <v>1010</v>
      </c>
      <c r="O35" t="s">
        <v>38</v>
      </c>
      <c r="P35" t="s">
        <v>38</v>
      </c>
      <c r="Q35">
        <v>1</v>
      </c>
      <c r="Y35">
        <v>2</v>
      </c>
      <c r="AA35">
        <v>37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2</v>
      </c>
      <c r="AV35">
        <v>0</v>
      </c>
      <c r="AW35">
        <v>2</v>
      </c>
      <c r="AX35">
        <v>8808135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ROW(Source!A30)</f>
        <v>30</v>
      </c>
      <c r="B36">
        <v>8808136</v>
      </c>
      <c r="C36">
        <v>8808128</v>
      </c>
      <c r="D36">
        <v>5487276</v>
      </c>
      <c r="E36">
        <v>1</v>
      </c>
      <c r="F36">
        <v>1</v>
      </c>
      <c r="G36">
        <v>1</v>
      </c>
      <c r="H36">
        <v>3</v>
      </c>
      <c r="I36" t="s">
        <v>368</v>
      </c>
      <c r="J36" t="s">
        <v>369</v>
      </c>
      <c r="K36" t="s">
        <v>370</v>
      </c>
      <c r="L36">
        <v>1356</v>
      </c>
      <c r="N36">
        <v>1010</v>
      </c>
      <c r="O36" t="s">
        <v>371</v>
      </c>
      <c r="P36" t="s">
        <v>371</v>
      </c>
      <c r="Q36">
        <v>1000</v>
      </c>
      <c r="Y36">
        <v>0.001</v>
      </c>
      <c r="AA36">
        <v>5650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0.001</v>
      </c>
      <c r="AV36">
        <v>0</v>
      </c>
      <c r="AW36">
        <v>2</v>
      </c>
      <c r="AX36">
        <v>8808136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ROW(Source!A31)</f>
        <v>31</v>
      </c>
      <c r="B37">
        <v>8808138</v>
      </c>
      <c r="C37">
        <v>8808137</v>
      </c>
      <c r="D37">
        <v>5519126</v>
      </c>
      <c r="E37">
        <v>1</v>
      </c>
      <c r="F37">
        <v>1</v>
      </c>
      <c r="G37">
        <v>1</v>
      </c>
      <c r="H37">
        <v>1</v>
      </c>
      <c r="I37" t="s">
        <v>389</v>
      </c>
      <c r="K37" t="s">
        <v>390</v>
      </c>
      <c r="L37">
        <v>1369</v>
      </c>
      <c r="N37">
        <v>1013</v>
      </c>
      <c r="O37" t="s">
        <v>311</v>
      </c>
      <c r="P37" t="s">
        <v>311</v>
      </c>
      <c r="Q37">
        <v>1</v>
      </c>
      <c r="Y37">
        <v>47.63</v>
      </c>
      <c r="AA37">
        <v>0</v>
      </c>
      <c r="AB37">
        <v>0</v>
      </c>
      <c r="AC37">
        <v>0</v>
      </c>
      <c r="AD37">
        <v>9.63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47.63</v>
      </c>
      <c r="AV37">
        <v>1</v>
      </c>
      <c r="AW37">
        <v>2</v>
      </c>
      <c r="AX37">
        <v>8808138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ROW(Source!A31)</f>
        <v>31</v>
      </c>
      <c r="B38">
        <v>8808139</v>
      </c>
      <c r="C38">
        <v>8808137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23</v>
      </c>
      <c r="K38" t="s">
        <v>312</v>
      </c>
      <c r="L38">
        <v>608254</v>
      </c>
      <c r="N38">
        <v>1013</v>
      </c>
      <c r="O38" t="s">
        <v>313</v>
      </c>
      <c r="P38" t="s">
        <v>313</v>
      </c>
      <c r="Q38">
        <v>1</v>
      </c>
      <c r="Y38">
        <v>1.08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1.08</v>
      </c>
      <c r="AV38">
        <v>2</v>
      </c>
      <c r="AW38">
        <v>2</v>
      </c>
      <c r="AX38">
        <v>8808139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ROW(Source!A31)</f>
        <v>31</v>
      </c>
      <c r="B39">
        <v>8808140</v>
      </c>
      <c r="C39">
        <v>8808137</v>
      </c>
      <c r="D39">
        <v>5493705</v>
      </c>
      <c r="E39">
        <v>1</v>
      </c>
      <c r="F39">
        <v>1</v>
      </c>
      <c r="G39">
        <v>1</v>
      </c>
      <c r="H39">
        <v>2</v>
      </c>
      <c r="I39" t="s">
        <v>314</v>
      </c>
      <c r="J39" t="s">
        <v>315</v>
      </c>
      <c r="K39" t="s">
        <v>316</v>
      </c>
      <c r="L39">
        <v>1368</v>
      </c>
      <c r="N39">
        <v>1011</v>
      </c>
      <c r="O39" t="s">
        <v>317</v>
      </c>
      <c r="P39" t="s">
        <v>317</v>
      </c>
      <c r="Q39">
        <v>1</v>
      </c>
      <c r="Y39">
        <v>0.14</v>
      </c>
      <c r="AA39">
        <v>0</v>
      </c>
      <c r="AB39">
        <v>86.4</v>
      </c>
      <c r="AC39">
        <v>13.5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0.14</v>
      </c>
      <c r="AV39">
        <v>0</v>
      </c>
      <c r="AW39">
        <v>2</v>
      </c>
      <c r="AX39">
        <v>8808140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ROW(Source!A31)</f>
        <v>31</v>
      </c>
      <c r="B40">
        <v>8808141</v>
      </c>
      <c r="C40">
        <v>8808137</v>
      </c>
      <c r="D40">
        <v>5493882</v>
      </c>
      <c r="E40">
        <v>1</v>
      </c>
      <c r="F40">
        <v>1</v>
      </c>
      <c r="G40">
        <v>1</v>
      </c>
      <c r="H40">
        <v>2</v>
      </c>
      <c r="I40" t="s">
        <v>318</v>
      </c>
      <c r="J40" t="s">
        <v>319</v>
      </c>
      <c r="K40" t="s">
        <v>320</v>
      </c>
      <c r="L40">
        <v>1368</v>
      </c>
      <c r="N40">
        <v>1011</v>
      </c>
      <c r="O40" t="s">
        <v>317</v>
      </c>
      <c r="P40" t="s">
        <v>317</v>
      </c>
      <c r="Q40">
        <v>1</v>
      </c>
      <c r="Y40">
        <v>0.07</v>
      </c>
      <c r="AA40">
        <v>0</v>
      </c>
      <c r="AB40">
        <v>112</v>
      </c>
      <c r="AC40">
        <v>13.5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0.07</v>
      </c>
      <c r="AV40">
        <v>0</v>
      </c>
      <c r="AW40">
        <v>2</v>
      </c>
      <c r="AX40">
        <v>8808141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ROW(Source!A31)</f>
        <v>31</v>
      </c>
      <c r="B41">
        <v>8808142</v>
      </c>
      <c r="C41">
        <v>8808137</v>
      </c>
      <c r="D41">
        <v>5494276</v>
      </c>
      <c r="E41">
        <v>1</v>
      </c>
      <c r="F41">
        <v>1</v>
      </c>
      <c r="G41">
        <v>1</v>
      </c>
      <c r="H41">
        <v>2</v>
      </c>
      <c r="I41" t="s">
        <v>321</v>
      </c>
      <c r="J41" t="s">
        <v>322</v>
      </c>
      <c r="K41" t="s">
        <v>323</v>
      </c>
      <c r="L41">
        <v>1368</v>
      </c>
      <c r="N41">
        <v>1011</v>
      </c>
      <c r="O41" t="s">
        <v>317</v>
      </c>
      <c r="P41" t="s">
        <v>317</v>
      </c>
      <c r="Q41">
        <v>1</v>
      </c>
      <c r="Y41">
        <v>1.97</v>
      </c>
      <c r="AA41">
        <v>0</v>
      </c>
      <c r="AB41">
        <v>1.2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1.97</v>
      </c>
      <c r="AV41">
        <v>0</v>
      </c>
      <c r="AW41">
        <v>2</v>
      </c>
      <c r="AX41">
        <v>8808142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ROW(Source!A31)</f>
        <v>31</v>
      </c>
      <c r="B42">
        <v>8808143</v>
      </c>
      <c r="C42">
        <v>8808137</v>
      </c>
      <c r="D42">
        <v>5496870</v>
      </c>
      <c r="E42">
        <v>1</v>
      </c>
      <c r="F42">
        <v>1</v>
      </c>
      <c r="G42">
        <v>1</v>
      </c>
      <c r="H42">
        <v>2</v>
      </c>
      <c r="I42" t="s">
        <v>324</v>
      </c>
      <c r="J42" t="s">
        <v>325</v>
      </c>
      <c r="K42" t="s">
        <v>326</v>
      </c>
      <c r="L42">
        <v>1368</v>
      </c>
      <c r="N42">
        <v>1011</v>
      </c>
      <c r="O42" t="s">
        <v>317</v>
      </c>
      <c r="P42" t="s">
        <v>317</v>
      </c>
      <c r="Q42">
        <v>1</v>
      </c>
      <c r="Y42">
        <v>0.87</v>
      </c>
      <c r="AA42">
        <v>0</v>
      </c>
      <c r="AB42">
        <v>75.4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0.87</v>
      </c>
      <c r="AV42">
        <v>0</v>
      </c>
      <c r="AW42">
        <v>2</v>
      </c>
      <c r="AX42">
        <v>8808143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ROW(Source!A31)</f>
        <v>31</v>
      </c>
      <c r="B43">
        <v>8808144</v>
      </c>
      <c r="C43">
        <v>8808137</v>
      </c>
      <c r="D43">
        <v>5440691</v>
      </c>
      <c r="E43">
        <v>1</v>
      </c>
      <c r="F43">
        <v>1</v>
      </c>
      <c r="G43">
        <v>1</v>
      </c>
      <c r="H43">
        <v>3</v>
      </c>
      <c r="I43" t="s">
        <v>391</v>
      </c>
      <c r="J43" t="s">
        <v>392</v>
      </c>
      <c r="K43" t="s">
        <v>393</v>
      </c>
      <c r="L43">
        <v>1348</v>
      </c>
      <c r="N43">
        <v>1009</v>
      </c>
      <c r="O43" t="s">
        <v>334</v>
      </c>
      <c r="P43" t="s">
        <v>334</v>
      </c>
      <c r="Q43">
        <v>1000</v>
      </c>
      <c r="Y43">
        <v>0.00038</v>
      </c>
      <c r="AA43">
        <v>32830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0.00038</v>
      </c>
      <c r="AV43">
        <v>0</v>
      </c>
      <c r="AW43">
        <v>2</v>
      </c>
      <c r="AX43">
        <v>8808144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ROW(Source!A31)</f>
        <v>31</v>
      </c>
      <c r="B44">
        <v>8808145</v>
      </c>
      <c r="C44">
        <v>8808137</v>
      </c>
      <c r="D44">
        <v>5441071</v>
      </c>
      <c r="E44">
        <v>1</v>
      </c>
      <c r="F44">
        <v>1</v>
      </c>
      <c r="G44">
        <v>1</v>
      </c>
      <c r="H44">
        <v>3</v>
      </c>
      <c r="I44" t="s">
        <v>327</v>
      </c>
      <c r="J44" t="s">
        <v>328</v>
      </c>
      <c r="K44" t="s">
        <v>329</v>
      </c>
      <c r="L44">
        <v>1339</v>
      </c>
      <c r="N44">
        <v>1007</v>
      </c>
      <c r="O44" t="s">
        <v>330</v>
      </c>
      <c r="P44" t="s">
        <v>330</v>
      </c>
      <c r="Q44">
        <v>1</v>
      </c>
      <c r="Y44">
        <v>0.646</v>
      </c>
      <c r="AA44">
        <v>6.22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0.646</v>
      </c>
      <c r="AV44">
        <v>0</v>
      </c>
      <c r="AW44">
        <v>2</v>
      </c>
      <c r="AX44">
        <v>8808145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ROW(Source!A31)</f>
        <v>31</v>
      </c>
      <c r="B45">
        <v>8808146</v>
      </c>
      <c r="C45">
        <v>8808137</v>
      </c>
      <c r="D45">
        <v>5441149</v>
      </c>
      <c r="E45">
        <v>1</v>
      </c>
      <c r="F45">
        <v>1</v>
      </c>
      <c r="G45">
        <v>1</v>
      </c>
      <c r="H45">
        <v>3</v>
      </c>
      <c r="I45" t="s">
        <v>374</v>
      </c>
      <c r="J45" t="s">
        <v>375</v>
      </c>
      <c r="K45" t="s">
        <v>376</v>
      </c>
      <c r="L45">
        <v>1348</v>
      </c>
      <c r="N45">
        <v>1009</v>
      </c>
      <c r="O45" t="s">
        <v>334</v>
      </c>
      <c r="P45" t="s">
        <v>334</v>
      </c>
      <c r="Q45">
        <v>1000</v>
      </c>
      <c r="Y45">
        <v>0.00054</v>
      </c>
      <c r="AA45">
        <v>15119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0.00054</v>
      </c>
      <c r="AV45">
        <v>0</v>
      </c>
      <c r="AW45">
        <v>2</v>
      </c>
      <c r="AX45">
        <v>8808146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ROW(Source!A31)</f>
        <v>31</v>
      </c>
      <c r="B46">
        <v>8808147</v>
      </c>
      <c r="C46">
        <v>8808137</v>
      </c>
      <c r="D46">
        <v>5441570</v>
      </c>
      <c r="E46">
        <v>1</v>
      </c>
      <c r="F46">
        <v>1</v>
      </c>
      <c r="G46">
        <v>1</v>
      </c>
      <c r="H46">
        <v>3</v>
      </c>
      <c r="I46" t="s">
        <v>380</v>
      </c>
      <c r="J46" t="s">
        <v>381</v>
      </c>
      <c r="K46" t="s">
        <v>382</v>
      </c>
      <c r="L46">
        <v>1348</v>
      </c>
      <c r="N46">
        <v>1009</v>
      </c>
      <c r="O46" t="s">
        <v>334</v>
      </c>
      <c r="P46" t="s">
        <v>334</v>
      </c>
      <c r="Q46">
        <v>1000</v>
      </c>
      <c r="Y46">
        <v>0.00062</v>
      </c>
      <c r="AA46">
        <v>16950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0.00062</v>
      </c>
      <c r="AV46">
        <v>0</v>
      </c>
      <c r="AW46">
        <v>2</v>
      </c>
      <c r="AX46">
        <v>8808147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ROW(Source!A31)</f>
        <v>31</v>
      </c>
      <c r="B47">
        <v>8808148</v>
      </c>
      <c r="C47">
        <v>8808137</v>
      </c>
      <c r="D47">
        <v>5441862</v>
      </c>
      <c r="E47">
        <v>1</v>
      </c>
      <c r="F47">
        <v>1</v>
      </c>
      <c r="G47">
        <v>1</v>
      </c>
      <c r="H47">
        <v>3</v>
      </c>
      <c r="I47" t="s">
        <v>331</v>
      </c>
      <c r="J47" t="s">
        <v>332</v>
      </c>
      <c r="K47" t="s">
        <v>333</v>
      </c>
      <c r="L47">
        <v>1348</v>
      </c>
      <c r="N47">
        <v>1009</v>
      </c>
      <c r="O47" t="s">
        <v>334</v>
      </c>
      <c r="P47" t="s">
        <v>334</v>
      </c>
      <c r="Q47">
        <v>1000</v>
      </c>
      <c r="Y47">
        <v>0.0004</v>
      </c>
      <c r="AA47">
        <v>13560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0.0004</v>
      </c>
      <c r="AV47">
        <v>0</v>
      </c>
      <c r="AW47">
        <v>2</v>
      </c>
      <c r="AX47">
        <v>8808148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ROW(Source!A31)</f>
        <v>31</v>
      </c>
      <c r="B48">
        <v>8808149</v>
      </c>
      <c r="C48">
        <v>8808137</v>
      </c>
      <c r="D48">
        <v>5443100</v>
      </c>
      <c r="E48">
        <v>1</v>
      </c>
      <c r="F48">
        <v>1</v>
      </c>
      <c r="G48">
        <v>1</v>
      </c>
      <c r="H48">
        <v>3</v>
      </c>
      <c r="I48" t="s">
        <v>335</v>
      </c>
      <c r="J48" t="s">
        <v>336</v>
      </c>
      <c r="K48" t="s">
        <v>337</v>
      </c>
      <c r="L48">
        <v>1346</v>
      </c>
      <c r="N48">
        <v>1009</v>
      </c>
      <c r="O48" t="s">
        <v>338</v>
      </c>
      <c r="P48" t="s">
        <v>338</v>
      </c>
      <c r="Q48">
        <v>1</v>
      </c>
      <c r="Y48">
        <v>0.0099</v>
      </c>
      <c r="AA48">
        <v>2.04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0.0099</v>
      </c>
      <c r="AV48">
        <v>0</v>
      </c>
      <c r="AW48">
        <v>2</v>
      </c>
      <c r="AX48">
        <v>8808149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ROW(Source!A31)</f>
        <v>31</v>
      </c>
      <c r="B49">
        <v>8808150</v>
      </c>
      <c r="C49">
        <v>8808137</v>
      </c>
      <c r="D49">
        <v>5443174</v>
      </c>
      <c r="E49">
        <v>1</v>
      </c>
      <c r="F49">
        <v>1</v>
      </c>
      <c r="G49">
        <v>1</v>
      </c>
      <c r="H49">
        <v>3</v>
      </c>
      <c r="I49" t="s">
        <v>383</v>
      </c>
      <c r="J49" t="s">
        <v>384</v>
      </c>
      <c r="K49" t="s">
        <v>385</v>
      </c>
      <c r="L49">
        <v>1346</v>
      </c>
      <c r="N49">
        <v>1009</v>
      </c>
      <c r="O49" t="s">
        <v>338</v>
      </c>
      <c r="P49" t="s">
        <v>338</v>
      </c>
      <c r="Q49">
        <v>1</v>
      </c>
      <c r="Y49">
        <v>0.02</v>
      </c>
      <c r="AA49">
        <v>37.29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0.02</v>
      </c>
      <c r="AV49">
        <v>0</v>
      </c>
      <c r="AW49">
        <v>2</v>
      </c>
      <c r="AX49">
        <v>8808150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ROW(Source!A31)</f>
        <v>31</v>
      </c>
      <c r="B50">
        <v>8808151</v>
      </c>
      <c r="C50">
        <v>8808137</v>
      </c>
      <c r="D50">
        <v>5464138</v>
      </c>
      <c r="E50">
        <v>1</v>
      </c>
      <c r="F50">
        <v>1</v>
      </c>
      <c r="G50">
        <v>1</v>
      </c>
      <c r="H50">
        <v>3</v>
      </c>
      <c r="I50" t="s">
        <v>394</v>
      </c>
      <c r="J50" t="s">
        <v>395</v>
      </c>
      <c r="K50" t="s">
        <v>396</v>
      </c>
      <c r="L50">
        <v>1301</v>
      </c>
      <c r="N50">
        <v>1003</v>
      </c>
      <c r="O50" t="s">
        <v>101</v>
      </c>
      <c r="P50" t="s">
        <v>101</v>
      </c>
      <c r="Q50">
        <v>1</v>
      </c>
      <c r="Y50">
        <v>100</v>
      </c>
      <c r="AA50">
        <v>70.37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100</v>
      </c>
      <c r="AV50">
        <v>0</v>
      </c>
      <c r="AW50">
        <v>2</v>
      </c>
      <c r="AX50">
        <v>8808151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ROW(Source!A31)</f>
        <v>31</v>
      </c>
      <c r="B51">
        <v>8808152</v>
      </c>
      <c r="C51">
        <v>8808137</v>
      </c>
      <c r="D51">
        <v>5464787</v>
      </c>
      <c r="E51">
        <v>1</v>
      </c>
      <c r="F51">
        <v>1</v>
      </c>
      <c r="G51">
        <v>1</v>
      </c>
      <c r="H51">
        <v>3</v>
      </c>
      <c r="I51" t="s">
        <v>342</v>
      </c>
      <c r="J51" t="s">
        <v>343</v>
      </c>
      <c r="K51" t="s">
        <v>344</v>
      </c>
      <c r="L51">
        <v>1346</v>
      </c>
      <c r="N51">
        <v>1009</v>
      </c>
      <c r="O51" t="s">
        <v>338</v>
      </c>
      <c r="P51" t="s">
        <v>338</v>
      </c>
      <c r="Q51">
        <v>1</v>
      </c>
      <c r="Y51">
        <v>61</v>
      </c>
      <c r="AA51">
        <v>11.98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61</v>
      </c>
      <c r="AV51">
        <v>0</v>
      </c>
      <c r="AW51">
        <v>2</v>
      </c>
      <c r="AX51">
        <v>8808152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ROW(Source!A31)</f>
        <v>31</v>
      </c>
      <c r="B52">
        <v>8808153</v>
      </c>
      <c r="C52">
        <v>8808137</v>
      </c>
      <c r="D52">
        <v>5465020</v>
      </c>
      <c r="E52">
        <v>1</v>
      </c>
      <c r="F52">
        <v>1</v>
      </c>
      <c r="G52">
        <v>1</v>
      </c>
      <c r="H52">
        <v>3</v>
      </c>
      <c r="I52" t="s">
        <v>397</v>
      </c>
      <c r="J52" t="s">
        <v>398</v>
      </c>
      <c r="K52" t="s">
        <v>399</v>
      </c>
      <c r="L52">
        <v>1354</v>
      </c>
      <c r="N52">
        <v>1010</v>
      </c>
      <c r="O52" t="s">
        <v>38</v>
      </c>
      <c r="P52" t="s">
        <v>38</v>
      </c>
      <c r="Q52">
        <v>1</v>
      </c>
      <c r="Y52">
        <v>4</v>
      </c>
      <c r="AA52">
        <v>82.34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4</v>
      </c>
      <c r="AV52">
        <v>0</v>
      </c>
      <c r="AW52">
        <v>2</v>
      </c>
      <c r="AX52">
        <v>8808153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ROW(Source!A31)</f>
        <v>31</v>
      </c>
      <c r="B53">
        <v>8808154</v>
      </c>
      <c r="C53">
        <v>8808137</v>
      </c>
      <c r="D53">
        <v>5470416</v>
      </c>
      <c r="E53">
        <v>1</v>
      </c>
      <c r="F53">
        <v>1</v>
      </c>
      <c r="G53">
        <v>1</v>
      </c>
      <c r="H53">
        <v>3</v>
      </c>
      <c r="I53" t="s">
        <v>351</v>
      </c>
      <c r="J53" t="s">
        <v>352</v>
      </c>
      <c r="K53" t="s">
        <v>353</v>
      </c>
      <c r="L53">
        <v>1339</v>
      </c>
      <c r="N53">
        <v>1007</v>
      </c>
      <c r="O53" t="s">
        <v>330</v>
      </c>
      <c r="P53" t="s">
        <v>330</v>
      </c>
      <c r="Q53">
        <v>1</v>
      </c>
      <c r="Y53">
        <v>2.75</v>
      </c>
      <c r="AA53">
        <v>2.44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2.75</v>
      </c>
      <c r="AV53">
        <v>0</v>
      </c>
      <c r="AW53">
        <v>2</v>
      </c>
      <c r="AX53">
        <v>8808154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ROW(Source!A32)</f>
        <v>32</v>
      </c>
      <c r="B54">
        <v>8808156</v>
      </c>
      <c r="C54">
        <v>8808155</v>
      </c>
      <c r="D54">
        <v>5524871</v>
      </c>
      <c r="E54">
        <v>1</v>
      </c>
      <c r="F54">
        <v>1</v>
      </c>
      <c r="G54">
        <v>1</v>
      </c>
      <c r="H54">
        <v>1</v>
      </c>
      <c r="I54" t="s">
        <v>354</v>
      </c>
      <c r="K54" t="s">
        <v>355</v>
      </c>
      <c r="L54">
        <v>1369</v>
      </c>
      <c r="N54">
        <v>1013</v>
      </c>
      <c r="O54" t="s">
        <v>311</v>
      </c>
      <c r="P54" t="s">
        <v>311</v>
      </c>
      <c r="Q54">
        <v>1</v>
      </c>
      <c r="Y54">
        <v>0.96</v>
      </c>
      <c r="AA54">
        <v>0</v>
      </c>
      <c r="AB54">
        <v>0</v>
      </c>
      <c r="AC54">
        <v>0</v>
      </c>
      <c r="AD54">
        <v>9.92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0.96</v>
      </c>
      <c r="AV54">
        <v>1</v>
      </c>
      <c r="AW54">
        <v>2</v>
      </c>
      <c r="AX54">
        <v>8808156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ROW(Source!A32)</f>
        <v>32</v>
      </c>
      <c r="B55">
        <v>8808157</v>
      </c>
      <c r="C55">
        <v>8808155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23</v>
      </c>
      <c r="K55" t="s">
        <v>312</v>
      </c>
      <c r="L55">
        <v>608254</v>
      </c>
      <c r="N55">
        <v>1013</v>
      </c>
      <c r="O55" t="s">
        <v>313</v>
      </c>
      <c r="P55" t="s">
        <v>313</v>
      </c>
      <c r="Q55">
        <v>1</v>
      </c>
      <c r="Y55">
        <v>0.01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0.01</v>
      </c>
      <c r="AV55">
        <v>2</v>
      </c>
      <c r="AW55">
        <v>2</v>
      </c>
      <c r="AX55">
        <v>8808157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ROW(Source!A32)</f>
        <v>32</v>
      </c>
      <c r="B56">
        <v>8808158</v>
      </c>
      <c r="C56">
        <v>8808155</v>
      </c>
      <c r="D56">
        <v>5494274</v>
      </c>
      <c r="E56">
        <v>1</v>
      </c>
      <c r="F56">
        <v>1</v>
      </c>
      <c r="G56">
        <v>1</v>
      </c>
      <c r="H56">
        <v>2</v>
      </c>
      <c r="I56" t="s">
        <v>356</v>
      </c>
      <c r="J56" t="s">
        <v>357</v>
      </c>
      <c r="K56" t="s">
        <v>358</v>
      </c>
      <c r="L56">
        <v>1368</v>
      </c>
      <c r="N56">
        <v>1011</v>
      </c>
      <c r="O56" t="s">
        <v>317</v>
      </c>
      <c r="P56" t="s">
        <v>317</v>
      </c>
      <c r="Q56">
        <v>1</v>
      </c>
      <c r="Y56">
        <v>0.44</v>
      </c>
      <c r="AA56">
        <v>0</v>
      </c>
      <c r="AB56">
        <v>8.1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0.44</v>
      </c>
      <c r="AV56">
        <v>0</v>
      </c>
      <c r="AW56">
        <v>2</v>
      </c>
      <c r="AX56">
        <v>8808158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ROW(Source!A32)</f>
        <v>32</v>
      </c>
      <c r="B57">
        <v>8808159</v>
      </c>
      <c r="C57">
        <v>8808155</v>
      </c>
      <c r="D57">
        <v>5496870</v>
      </c>
      <c r="E57">
        <v>1</v>
      </c>
      <c r="F57">
        <v>1</v>
      </c>
      <c r="G57">
        <v>1</v>
      </c>
      <c r="H57">
        <v>2</v>
      </c>
      <c r="I57" t="s">
        <v>324</v>
      </c>
      <c r="J57" t="s">
        <v>325</v>
      </c>
      <c r="K57" t="s">
        <v>326</v>
      </c>
      <c r="L57">
        <v>1368</v>
      </c>
      <c r="N57">
        <v>1011</v>
      </c>
      <c r="O57" t="s">
        <v>317</v>
      </c>
      <c r="P57" t="s">
        <v>317</v>
      </c>
      <c r="Q57">
        <v>1</v>
      </c>
      <c r="Y57">
        <v>0.01</v>
      </c>
      <c r="AA57">
        <v>0</v>
      </c>
      <c r="AB57">
        <v>75.4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0.01</v>
      </c>
      <c r="AV57">
        <v>0</v>
      </c>
      <c r="AW57">
        <v>2</v>
      </c>
      <c r="AX57">
        <v>8808159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ROW(Source!A32)</f>
        <v>32</v>
      </c>
      <c r="B58">
        <v>8808160</v>
      </c>
      <c r="C58">
        <v>8808155</v>
      </c>
      <c r="D58">
        <v>5443001</v>
      </c>
      <c r="E58">
        <v>1</v>
      </c>
      <c r="F58">
        <v>1</v>
      </c>
      <c r="G58">
        <v>1</v>
      </c>
      <c r="H58">
        <v>3</v>
      </c>
      <c r="I58" t="s">
        <v>359</v>
      </c>
      <c r="J58" t="s">
        <v>360</v>
      </c>
      <c r="K58" t="s">
        <v>361</v>
      </c>
      <c r="L58">
        <v>1348</v>
      </c>
      <c r="N58">
        <v>1009</v>
      </c>
      <c r="O58" t="s">
        <v>334</v>
      </c>
      <c r="P58" t="s">
        <v>334</v>
      </c>
      <c r="Q58">
        <v>1000</v>
      </c>
      <c r="Y58">
        <v>0.00014</v>
      </c>
      <c r="AA58">
        <v>10362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0.00014</v>
      </c>
      <c r="AV58">
        <v>0</v>
      </c>
      <c r="AW58">
        <v>2</v>
      </c>
      <c r="AX58">
        <v>8808160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ROW(Source!A32)</f>
        <v>32</v>
      </c>
      <c r="B59">
        <v>8808161</v>
      </c>
      <c r="C59">
        <v>8808155</v>
      </c>
      <c r="D59">
        <v>5466731</v>
      </c>
      <c r="E59">
        <v>1</v>
      </c>
      <c r="F59">
        <v>1</v>
      </c>
      <c r="G59">
        <v>1</v>
      </c>
      <c r="H59">
        <v>3</v>
      </c>
      <c r="I59" t="s">
        <v>362</v>
      </c>
      <c r="J59" t="s">
        <v>363</v>
      </c>
      <c r="K59" t="s">
        <v>364</v>
      </c>
      <c r="L59">
        <v>1348</v>
      </c>
      <c r="N59">
        <v>1009</v>
      </c>
      <c r="O59" t="s">
        <v>334</v>
      </c>
      <c r="P59" t="s">
        <v>334</v>
      </c>
      <c r="Q59">
        <v>1000</v>
      </c>
      <c r="Y59">
        <v>0.00062</v>
      </c>
      <c r="AA59">
        <v>14830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0.00062</v>
      </c>
      <c r="AV59">
        <v>0</v>
      </c>
      <c r="AW59">
        <v>2</v>
      </c>
      <c r="AX59">
        <v>8808161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ROW(Source!A32)</f>
        <v>32</v>
      </c>
      <c r="B60">
        <v>8808162</v>
      </c>
      <c r="C60">
        <v>8808155</v>
      </c>
      <c r="D60">
        <v>5464285</v>
      </c>
      <c r="E60">
        <v>1</v>
      </c>
      <c r="F60">
        <v>1</v>
      </c>
      <c r="G60">
        <v>1</v>
      </c>
      <c r="H60">
        <v>3</v>
      </c>
      <c r="I60" t="s">
        <v>400</v>
      </c>
      <c r="J60" t="s">
        <v>401</v>
      </c>
      <c r="K60" t="s">
        <v>402</v>
      </c>
      <c r="L60">
        <v>1354</v>
      </c>
      <c r="N60">
        <v>1010</v>
      </c>
      <c r="O60" t="s">
        <v>38</v>
      </c>
      <c r="P60" t="s">
        <v>38</v>
      </c>
      <c r="Q60">
        <v>1</v>
      </c>
      <c r="Y60">
        <v>2</v>
      </c>
      <c r="AA60">
        <v>28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</v>
      </c>
      <c r="AV60">
        <v>0</v>
      </c>
      <c r="AW60">
        <v>2</v>
      </c>
      <c r="AX60">
        <v>8808162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ROW(Source!A32)</f>
        <v>32</v>
      </c>
      <c r="B61">
        <v>8808163</v>
      </c>
      <c r="C61">
        <v>8808155</v>
      </c>
      <c r="D61">
        <v>5487274</v>
      </c>
      <c r="E61">
        <v>1</v>
      </c>
      <c r="F61">
        <v>1</v>
      </c>
      <c r="G61">
        <v>1</v>
      </c>
      <c r="H61">
        <v>3</v>
      </c>
      <c r="I61" t="s">
        <v>403</v>
      </c>
      <c r="J61" t="s">
        <v>404</v>
      </c>
      <c r="K61" t="s">
        <v>405</v>
      </c>
      <c r="L61">
        <v>1356</v>
      </c>
      <c r="N61">
        <v>1010</v>
      </c>
      <c r="O61" t="s">
        <v>371</v>
      </c>
      <c r="P61" t="s">
        <v>371</v>
      </c>
      <c r="Q61">
        <v>1000</v>
      </c>
      <c r="Y61">
        <v>0.001</v>
      </c>
      <c r="AA61">
        <v>3450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0.001</v>
      </c>
      <c r="AV61">
        <v>0</v>
      </c>
      <c r="AW61">
        <v>2</v>
      </c>
      <c r="AX61">
        <v>8808163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ROW(Source!A33)</f>
        <v>33</v>
      </c>
      <c r="B62">
        <v>8808178</v>
      </c>
      <c r="C62">
        <v>8808177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406</v>
      </c>
      <c r="K62" t="s">
        <v>407</v>
      </c>
      <c r="L62">
        <v>1369</v>
      </c>
      <c r="N62">
        <v>1013</v>
      </c>
      <c r="O62" t="s">
        <v>311</v>
      </c>
      <c r="P62" t="s">
        <v>311</v>
      </c>
      <c r="Q62">
        <v>1</v>
      </c>
      <c r="Y62">
        <v>4.12</v>
      </c>
      <c r="AA62">
        <v>0</v>
      </c>
      <c r="AB62">
        <v>0</v>
      </c>
      <c r="AC62">
        <v>0</v>
      </c>
      <c r="AD62">
        <v>8.75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4.12</v>
      </c>
      <c r="AV62">
        <v>1</v>
      </c>
      <c r="AW62">
        <v>2</v>
      </c>
      <c r="AX62">
        <v>8808178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ROW(Source!A33)</f>
        <v>33</v>
      </c>
      <c r="B63">
        <v>8808179</v>
      </c>
      <c r="C63">
        <v>8808177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23</v>
      </c>
      <c r="K63" t="s">
        <v>312</v>
      </c>
      <c r="L63">
        <v>608254</v>
      </c>
      <c r="N63">
        <v>1013</v>
      </c>
      <c r="O63" t="s">
        <v>313</v>
      </c>
      <c r="P63" t="s">
        <v>313</v>
      </c>
      <c r="Q63">
        <v>1</v>
      </c>
      <c r="Y63">
        <v>0.16</v>
      </c>
      <c r="AA63">
        <v>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0.16</v>
      </c>
      <c r="AV63">
        <v>2</v>
      </c>
      <c r="AW63">
        <v>2</v>
      </c>
      <c r="AX63">
        <v>8808179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ROW(Source!A33)</f>
        <v>33</v>
      </c>
      <c r="B64">
        <v>8808180</v>
      </c>
      <c r="C64">
        <v>8808177</v>
      </c>
      <c r="D64">
        <v>1471980</v>
      </c>
      <c r="E64">
        <v>1</v>
      </c>
      <c r="F64">
        <v>1</v>
      </c>
      <c r="G64">
        <v>1</v>
      </c>
      <c r="H64">
        <v>2</v>
      </c>
      <c r="I64" t="s">
        <v>324</v>
      </c>
      <c r="J64" t="s">
        <v>325</v>
      </c>
      <c r="K64" t="s">
        <v>326</v>
      </c>
      <c r="L64">
        <v>1368</v>
      </c>
      <c r="N64">
        <v>1011</v>
      </c>
      <c r="O64" t="s">
        <v>317</v>
      </c>
      <c r="P64" t="s">
        <v>317</v>
      </c>
      <c r="Q64">
        <v>1</v>
      </c>
      <c r="Y64">
        <v>0.16</v>
      </c>
      <c r="AA64">
        <v>0</v>
      </c>
      <c r="AB64">
        <v>75.4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0.16</v>
      </c>
      <c r="AV64">
        <v>0</v>
      </c>
      <c r="AW64">
        <v>2</v>
      </c>
      <c r="AX64">
        <v>8808180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ROW(Source!A33)</f>
        <v>33</v>
      </c>
      <c r="B65">
        <v>8808181</v>
      </c>
      <c r="C65">
        <v>8808177</v>
      </c>
      <c r="D65">
        <v>1400019</v>
      </c>
      <c r="E65">
        <v>1</v>
      </c>
      <c r="F65">
        <v>1</v>
      </c>
      <c r="G65">
        <v>1</v>
      </c>
      <c r="H65">
        <v>3</v>
      </c>
      <c r="I65" t="s">
        <v>408</v>
      </c>
      <c r="J65" t="s">
        <v>409</v>
      </c>
      <c r="K65" t="s">
        <v>410</v>
      </c>
      <c r="L65">
        <v>1348</v>
      </c>
      <c r="N65">
        <v>1009</v>
      </c>
      <c r="O65" t="s">
        <v>334</v>
      </c>
      <c r="P65" t="s">
        <v>334</v>
      </c>
      <c r="Q65">
        <v>1000</v>
      </c>
      <c r="Y65">
        <v>0.0022</v>
      </c>
      <c r="AA65">
        <v>9680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0.0022</v>
      </c>
      <c r="AV65">
        <v>0</v>
      </c>
      <c r="AW65">
        <v>2</v>
      </c>
      <c r="AX65">
        <v>8808181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ROW(Source!A33)</f>
        <v>33</v>
      </c>
      <c r="B66">
        <v>8808182</v>
      </c>
      <c r="C66">
        <v>8808177</v>
      </c>
      <c r="D66">
        <v>1404623</v>
      </c>
      <c r="E66">
        <v>1</v>
      </c>
      <c r="F66">
        <v>1</v>
      </c>
      <c r="G66">
        <v>1</v>
      </c>
      <c r="H66">
        <v>3</v>
      </c>
      <c r="I66" t="s">
        <v>411</v>
      </c>
      <c r="J66" t="s">
        <v>412</v>
      </c>
      <c r="K66" t="s">
        <v>413</v>
      </c>
      <c r="L66">
        <v>1346</v>
      </c>
      <c r="N66">
        <v>1009</v>
      </c>
      <c r="O66" t="s">
        <v>338</v>
      </c>
      <c r="P66" t="s">
        <v>338</v>
      </c>
      <c r="Q66">
        <v>1</v>
      </c>
      <c r="Y66">
        <v>0.002</v>
      </c>
      <c r="AA66">
        <v>31.17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0.002</v>
      </c>
      <c r="AV66">
        <v>0</v>
      </c>
      <c r="AW66">
        <v>2</v>
      </c>
      <c r="AX66">
        <v>8808182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ROW(Source!A33)</f>
        <v>33</v>
      </c>
      <c r="B67">
        <v>8808183</v>
      </c>
      <c r="C67">
        <v>8808177</v>
      </c>
      <c r="D67">
        <v>1405879</v>
      </c>
      <c r="E67">
        <v>1</v>
      </c>
      <c r="F67">
        <v>1</v>
      </c>
      <c r="G67">
        <v>1</v>
      </c>
      <c r="H67">
        <v>3</v>
      </c>
      <c r="I67" t="s">
        <v>414</v>
      </c>
      <c r="J67" t="s">
        <v>415</v>
      </c>
      <c r="K67" t="s">
        <v>416</v>
      </c>
      <c r="L67">
        <v>1346</v>
      </c>
      <c r="N67">
        <v>1009</v>
      </c>
      <c r="O67" t="s">
        <v>338</v>
      </c>
      <c r="P67" t="s">
        <v>338</v>
      </c>
      <c r="Q67">
        <v>1</v>
      </c>
      <c r="Y67">
        <v>0.014</v>
      </c>
      <c r="AA67">
        <v>26.44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0.014</v>
      </c>
      <c r="AV67">
        <v>0</v>
      </c>
      <c r="AW67">
        <v>2</v>
      </c>
      <c r="AX67">
        <v>8808183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ROW(Source!A34)</f>
        <v>34</v>
      </c>
      <c r="B68">
        <v>8808185</v>
      </c>
      <c r="C68">
        <v>8808184</v>
      </c>
      <c r="D68">
        <v>121615</v>
      </c>
      <c r="E68">
        <v>1</v>
      </c>
      <c r="F68">
        <v>1</v>
      </c>
      <c r="G68">
        <v>1</v>
      </c>
      <c r="H68">
        <v>1</v>
      </c>
      <c r="I68" t="s">
        <v>417</v>
      </c>
      <c r="K68" t="s">
        <v>418</v>
      </c>
      <c r="L68">
        <v>1369</v>
      </c>
      <c r="N68">
        <v>1013</v>
      </c>
      <c r="O68" t="s">
        <v>311</v>
      </c>
      <c r="P68" t="s">
        <v>311</v>
      </c>
      <c r="Q68">
        <v>1</v>
      </c>
      <c r="Y68">
        <v>7.21</v>
      </c>
      <c r="AA68">
        <v>0</v>
      </c>
      <c r="AB68">
        <v>0</v>
      </c>
      <c r="AC68">
        <v>0</v>
      </c>
      <c r="AD68">
        <v>8.53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7.21</v>
      </c>
      <c r="AV68">
        <v>1</v>
      </c>
      <c r="AW68">
        <v>2</v>
      </c>
      <c r="AX68">
        <v>8808185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ROW(Source!A34)</f>
        <v>34</v>
      </c>
      <c r="B69">
        <v>8808186</v>
      </c>
      <c r="C69">
        <v>8808184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23</v>
      </c>
      <c r="K69" t="s">
        <v>312</v>
      </c>
      <c r="L69">
        <v>608254</v>
      </c>
      <c r="N69">
        <v>1013</v>
      </c>
      <c r="O69" t="s">
        <v>313</v>
      </c>
      <c r="P69" t="s">
        <v>313</v>
      </c>
      <c r="Q69">
        <v>1</v>
      </c>
      <c r="Y69">
        <v>0.4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0.4</v>
      </c>
      <c r="AV69">
        <v>2</v>
      </c>
      <c r="AW69">
        <v>2</v>
      </c>
      <c r="AX69">
        <v>8808186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ROW(Source!A34)</f>
        <v>34</v>
      </c>
      <c r="B70">
        <v>8808187</v>
      </c>
      <c r="C70">
        <v>8808184</v>
      </c>
      <c r="D70">
        <v>1466783</v>
      </c>
      <c r="E70">
        <v>1</v>
      </c>
      <c r="F70">
        <v>1</v>
      </c>
      <c r="G70">
        <v>1</v>
      </c>
      <c r="H70">
        <v>2</v>
      </c>
      <c r="I70" t="s">
        <v>419</v>
      </c>
      <c r="J70" t="s">
        <v>319</v>
      </c>
      <c r="K70" t="s">
        <v>420</v>
      </c>
      <c r="L70">
        <v>1480</v>
      </c>
      <c r="N70">
        <v>1013</v>
      </c>
      <c r="O70" t="s">
        <v>421</v>
      </c>
      <c r="P70" t="s">
        <v>422</v>
      </c>
      <c r="Q70">
        <v>1</v>
      </c>
      <c r="Y70">
        <v>0.2</v>
      </c>
      <c r="AA70">
        <v>0</v>
      </c>
      <c r="AB70">
        <v>134.65</v>
      </c>
      <c r="AC70">
        <v>13.5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0.2</v>
      </c>
      <c r="AV70">
        <v>0</v>
      </c>
      <c r="AW70">
        <v>2</v>
      </c>
      <c r="AX70">
        <v>8808187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ROW(Source!A34)</f>
        <v>34</v>
      </c>
      <c r="B71">
        <v>8808188</v>
      </c>
      <c r="C71">
        <v>8808184</v>
      </c>
      <c r="D71">
        <v>1471980</v>
      </c>
      <c r="E71">
        <v>1</v>
      </c>
      <c r="F71">
        <v>1</v>
      </c>
      <c r="G71">
        <v>1</v>
      </c>
      <c r="H71">
        <v>2</v>
      </c>
      <c r="I71" t="s">
        <v>324</v>
      </c>
      <c r="J71" t="s">
        <v>325</v>
      </c>
      <c r="K71" t="s">
        <v>326</v>
      </c>
      <c r="L71">
        <v>1368</v>
      </c>
      <c r="N71">
        <v>1011</v>
      </c>
      <c r="O71" t="s">
        <v>317</v>
      </c>
      <c r="P71" t="s">
        <v>317</v>
      </c>
      <c r="Q71">
        <v>1</v>
      </c>
      <c r="Y71">
        <v>0.2</v>
      </c>
      <c r="AA71">
        <v>0</v>
      </c>
      <c r="AB71">
        <v>75.4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0.2</v>
      </c>
      <c r="AV71">
        <v>0</v>
      </c>
      <c r="AW71">
        <v>2</v>
      </c>
      <c r="AX71">
        <v>8808188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ROW(Source!A34)</f>
        <v>34</v>
      </c>
      <c r="B72">
        <v>8808189</v>
      </c>
      <c r="C72">
        <v>8808184</v>
      </c>
      <c r="D72">
        <v>1400019</v>
      </c>
      <c r="E72">
        <v>1</v>
      </c>
      <c r="F72">
        <v>1</v>
      </c>
      <c r="G72">
        <v>1</v>
      </c>
      <c r="H72">
        <v>3</v>
      </c>
      <c r="I72" t="s">
        <v>408</v>
      </c>
      <c r="J72" t="s">
        <v>409</v>
      </c>
      <c r="K72" t="s">
        <v>410</v>
      </c>
      <c r="L72">
        <v>1348</v>
      </c>
      <c r="N72">
        <v>1009</v>
      </c>
      <c r="O72" t="s">
        <v>334</v>
      </c>
      <c r="P72" t="s">
        <v>334</v>
      </c>
      <c r="Q72">
        <v>1000</v>
      </c>
      <c r="Y72">
        <v>0.0022</v>
      </c>
      <c r="AA72">
        <v>9680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0.0022</v>
      </c>
      <c r="AV72">
        <v>0</v>
      </c>
      <c r="AW72">
        <v>2</v>
      </c>
      <c r="AX72">
        <v>8808189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ROW(Source!A34)</f>
        <v>34</v>
      </c>
      <c r="B73">
        <v>8808190</v>
      </c>
      <c r="C73">
        <v>8808184</v>
      </c>
      <c r="D73">
        <v>1404623</v>
      </c>
      <c r="E73">
        <v>1</v>
      </c>
      <c r="F73">
        <v>1</v>
      </c>
      <c r="G73">
        <v>1</v>
      </c>
      <c r="H73">
        <v>3</v>
      </c>
      <c r="I73" t="s">
        <v>411</v>
      </c>
      <c r="J73" t="s">
        <v>412</v>
      </c>
      <c r="K73" t="s">
        <v>413</v>
      </c>
      <c r="L73">
        <v>1346</v>
      </c>
      <c r="N73">
        <v>1009</v>
      </c>
      <c r="O73" t="s">
        <v>338</v>
      </c>
      <c r="P73" t="s">
        <v>338</v>
      </c>
      <c r="Q73">
        <v>1</v>
      </c>
      <c r="Y73">
        <v>0.002</v>
      </c>
      <c r="AA73">
        <v>31.17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8808190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ROW(Source!A34)</f>
        <v>34</v>
      </c>
      <c r="B74">
        <v>8808191</v>
      </c>
      <c r="C74">
        <v>8808184</v>
      </c>
      <c r="D74">
        <v>1405879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1346</v>
      </c>
      <c r="N74">
        <v>1009</v>
      </c>
      <c r="O74" t="s">
        <v>338</v>
      </c>
      <c r="P74" t="s">
        <v>338</v>
      </c>
      <c r="Q74">
        <v>1</v>
      </c>
      <c r="Y74">
        <v>0.025</v>
      </c>
      <c r="AA74">
        <v>26.44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0.025</v>
      </c>
      <c r="AV74">
        <v>0</v>
      </c>
      <c r="AW74">
        <v>2</v>
      </c>
      <c r="AX74">
        <v>8808191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ROW(Source!A35)</f>
        <v>35</v>
      </c>
      <c r="B75">
        <v>8808193</v>
      </c>
      <c r="C75">
        <v>8808192</v>
      </c>
      <c r="D75">
        <v>121651</v>
      </c>
      <c r="E75">
        <v>1</v>
      </c>
      <c r="F75">
        <v>1</v>
      </c>
      <c r="G75">
        <v>1</v>
      </c>
      <c r="H75">
        <v>1</v>
      </c>
      <c r="I75" t="s">
        <v>423</v>
      </c>
      <c r="K75" t="s">
        <v>355</v>
      </c>
      <c r="L75">
        <v>1369</v>
      </c>
      <c r="N75">
        <v>1013</v>
      </c>
      <c r="O75" t="s">
        <v>311</v>
      </c>
      <c r="P75" t="s">
        <v>311</v>
      </c>
      <c r="Q75">
        <v>1</v>
      </c>
      <c r="Y75">
        <v>8.98</v>
      </c>
      <c r="AA75">
        <v>0</v>
      </c>
      <c r="AB75">
        <v>0</v>
      </c>
      <c r="AC75">
        <v>0</v>
      </c>
      <c r="AD75">
        <v>9.91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8.98</v>
      </c>
      <c r="AV75">
        <v>1</v>
      </c>
      <c r="AW75">
        <v>2</v>
      </c>
      <c r="AX75">
        <v>8808193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ROW(Source!A35)</f>
        <v>35</v>
      </c>
      <c r="B76">
        <v>8808194</v>
      </c>
      <c r="C76">
        <v>8808192</v>
      </c>
      <c r="D76">
        <v>121548</v>
      </c>
      <c r="E76">
        <v>1</v>
      </c>
      <c r="F76">
        <v>1</v>
      </c>
      <c r="G76">
        <v>1</v>
      </c>
      <c r="H76">
        <v>1</v>
      </c>
      <c r="I76" t="s">
        <v>23</v>
      </c>
      <c r="K76" t="s">
        <v>312</v>
      </c>
      <c r="L76">
        <v>608254</v>
      </c>
      <c r="N76">
        <v>1013</v>
      </c>
      <c r="O76" t="s">
        <v>313</v>
      </c>
      <c r="P76" t="s">
        <v>313</v>
      </c>
      <c r="Q76">
        <v>1</v>
      </c>
      <c r="Y76">
        <v>0.44</v>
      </c>
      <c r="AA76">
        <v>0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0.44</v>
      </c>
      <c r="AV76">
        <v>2</v>
      </c>
      <c r="AW76">
        <v>2</v>
      </c>
      <c r="AX76">
        <v>8808194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ROW(Source!A35)</f>
        <v>35</v>
      </c>
      <c r="B77">
        <v>8808195</v>
      </c>
      <c r="C77">
        <v>8808192</v>
      </c>
      <c r="D77">
        <v>1466783</v>
      </c>
      <c r="E77">
        <v>1</v>
      </c>
      <c r="F77">
        <v>1</v>
      </c>
      <c r="G77">
        <v>1</v>
      </c>
      <c r="H77">
        <v>2</v>
      </c>
      <c r="I77" t="s">
        <v>419</v>
      </c>
      <c r="J77" t="s">
        <v>319</v>
      </c>
      <c r="K77" t="s">
        <v>420</v>
      </c>
      <c r="L77">
        <v>1480</v>
      </c>
      <c r="N77">
        <v>1013</v>
      </c>
      <c r="O77" t="s">
        <v>421</v>
      </c>
      <c r="P77" t="s">
        <v>422</v>
      </c>
      <c r="Q77">
        <v>1</v>
      </c>
      <c r="Y77">
        <v>0.22</v>
      </c>
      <c r="AA77">
        <v>0</v>
      </c>
      <c r="AB77">
        <v>134.65</v>
      </c>
      <c r="AC77">
        <v>13.5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0.22</v>
      </c>
      <c r="AV77">
        <v>0</v>
      </c>
      <c r="AW77">
        <v>2</v>
      </c>
      <c r="AX77">
        <v>8808195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ROW(Source!A35)</f>
        <v>35</v>
      </c>
      <c r="B78">
        <v>8808196</v>
      </c>
      <c r="C78">
        <v>8808192</v>
      </c>
      <c r="D78">
        <v>1471980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317</v>
      </c>
      <c r="P78" t="s">
        <v>317</v>
      </c>
      <c r="Q78">
        <v>1</v>
      </c>
      <c r="Y78">
        <v>0.22</v>
      </c>
      <c r="AA78">
        <v>0</v>
      </c>
      <c r="AB78">
        <v>75.4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0.22</v>
      </c>
      <c r="AV78">
        <v>0</v>
      </c>
      <c r="AW78">
        <v>2</v>
      </c>
      <c r="AX78">
        <v>8808196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ROW(Source!A35)</f>
        <v>35</v>
      </c>
      <c r="B79">
        <v>8808197</v>
      </c>
      <c r="C79">
        <v>8808192</v>
      </c>
      <c r="D79">
        <v>1404604</v>
      </c>
      <c r="E79">
        <v>1</v>
      </c>
      <c r="F79">
        <v>1</v>
      </c>
      <c r="G79">
        <v>1</v>
      </c>
      <c r="H79">
        <v>3</v>
      </c>
      <c r="I79" t="s">
        <v>424</v>
      </c>
      <c r="J79" t="s">
        <v>425</v>
      </c>
      <c r="K79" t="s">
        <v>426</v>
      </c>
      <c r="L79">
        <v>1346</v>
      </c>
      <c r="N79">
        <v>1009</v>
      </c>
      <c r="O79" t="s">
        <v>338</v>
      </c>
      <c r="P79" t="s">
        <v>338</v>
      </c>
      <c r="Q79">
        <v>1</v>
      </c>
      <c r="Y79">
        <v>0.684</v>
      </c>
      <c r="AA79">
        <v>26.94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0.684</v>
      </c>
      <c r="AV79">
        <v>0</v>
      </c>
      <c r="AW79">
        <v>2</v>
      </c>
      <c r="AX79">
        <v>8808197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ROW(Source!A35)</f>
        <v>35</v>
      </c>
      <c r="B80">
        <v>8808198</v>
      </c>
      <c r="C80">
        <v>8808192</v>
      </c>
      <c r="D80">
        <v>1466443</v>
      </c>
      <c r="E80">
        <v>1</v>
      </c>
      <c r="F80">
        <v>1</v>
      </c>
      <c r="G80">
        <v>1</v>
      </c>
      <c r="H80">
        <v>3</v>
      </c>
      <c r="I80" t="s">
        <v>427</v>
      </c>
      <c r="J80" t="s">
        <v>428</v>
      </c>
      <c r="K80" t="s">
        <v>429</v>
      </c>
      <c r="L80">
        <v>1348</v>
      </c>
      <c r="N80">
        <v>1009</v>
      </c>
      <c r="O80" t="s">
        <v>334</v>
      </c>
      <c r="P80" t="s">
        <v>334</v>
      </c>
      <c r="Q80">
        <v>1000</v>
      </c>
      <c r="Y80">
        <v>0.1</v>
      </c>
      <c r="AA80">
        <v>0</v>
      </c>
      <c r="AB80">
        <v>0</v>
      </c>
      <c r="AC80">
        <v>0</v>
      </c>
      <c r="AD80">
        <v>0</v>
      </c>
      <c r="AN80">
        <v>1</v>
      </c>
      <c r="AO80">
        <v>0</v>
      </c>
      <c r="AP80">
        <v>1</v>
      </c>
      <c r="AQ80">
        <v>0</v>
      </c>
      <c r="AR80">
        <v>0</v>
      </c>
      <c r="AT80">
        <v>0.1</v>
      </c>
      <c r="AV80">
        <v>0</v>
      </c>
      <c r="AW80">
        <v>2</v>
      </c>
      <c r="AX80">
        <v>8808198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ROW(Source!A36)</f>
        <v>36</v>
      </c>
      <c r="B81">
        <v>8808201</v>
      </c>
      <c r="C81">
        <v>8808200</v>
      </c>
      <c r="D81">
        <v>121651</v>
      </c>
      <c r="E81">
        <v>1</v>
      </c>
      <c r="F81">
        <v>1</v>
      </c>
      <c r="G81">
        <v>1</v>
      </c>
      <c r="H81">
        <v>1</v>
      </c>
      <c r="I81" t="s">
        <v>423</v>
      </c>
      <c r="K81" t="s">
        <v>355</v>
      </c>
      <c r="L81">
        <v>1369</v>
      </c>
      <c r="N81">
        <v>1013</v>
      </c>
      <c r="O81" t="s">
        <v>311</v>
      </c>
      <c r="P81" t="s">
        <v>311</v>
      </c>
      <c r="Q81">
        <v>1</v>
      </c>
      <c r="Y81">
        <v>3.37</v>
      </c>
      <c r="AA81">
        <v>0</v>
      </c>
      <c r="AB81">
        <v>0</v>
      </c>
      <c r="AC81">
        <v>0</v>
      </c>
      <c r="AD81">
        <v>9.91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3.37</v>
      </c>
      <c r="AV81">
        <v>1</v>
      </c>
      <c r="AW81">
        <v>2</v>
      </c>
      <c r="AX81">
        <v>8808201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ROW(Source!A36)</f>
        <v>36</v>
      </c>
      <c r="B82">
        <v>8808202</v>
      </c>
      <c r="C82">
        <v>8808200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23</v>
      </c>
      <c r="K82" t="s">
        <v>312</v>
      </c>
      <c r="L82">
        <v>608254</v>
      </c>
      <c r="N82">
        <v>1013</v>
      </c>
      <c r="O82" t="s">
        <v>313</v>
      </c>
      <c r="P82" t="s">
        <v>313</v>
      </c>
      <c r="Q82">
        <v>1</v>
      </c>
      <c r="Y82">
        <v>0.66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0.66</v>
      </c>
      <c r="AV82">
        <v>2</v>
      </c>
      <c r="AW82">
        <v>2</v>
      </c>
      <c r="AX82">
        <v>8808202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ROW(Source!A36)</f>
        <v>36</v>
      </c>
      <c r="B83">
        <v>8808203</v>
      </c>
      <c r="C83">
        <v>8808200</v>
      </c>
      <c r="D83">
        <v>1466783</v>
      </c>
      <c r="E83">
        <v>1</v>
      </c>
      <c r="F83">
        <v>1</v>
      </c>
      <c r="G83">
        <v>1</v>
      </c>
      <c r="H83">
        <v>2</v>
      </c>
      <c r="I83" t="s">
        <v>419</v>
      </c>
      <c r="J83" t="s">
        <v>319</v>
      </c>
      <c r="K83" t="s">
        <v>420</v>
      </c>
      <c r="L83">
        <v>1480</v>
      </c>
      <c r="N83">
        <v>1013</v>
      </c>
      <c r="O83" t="s">
        <v>421</v>
      </c>
      <c r="P83" t="s">
        <v>422</v>
      </c>
      <c r="Q83">
        <v>1</v>
      </c>
      <c r="Y83">
        <v>0.33</v>
      </c>
      <c r="AA83">
        <v>0</v>
      </c>
      <c r="AB83">
        <v>134.65</v>
      </c>
      <c r="AC83">
        <v>13.5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0.33</v>
      </c>
      <c r="AV83">
        <v>0</v>
      </c>
      <c r="AW83">
        <v>2</v>
      </c>
      <c r="AX83">
        <v>8808203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ROW(Source!A36)</f>
        <v>36</v>
      </c>
      <c r="B84">
        <v>8808204</v>
      </c>
      <c r="C84">
        <v>8808200</v>
      </c>
      <c r="D84">
        <v>1467385</v>
      </c>
      <c r="E84">
        <v>1</v>
      </c>
      <c r="F84">
        <v>1</v>
      </c>
      <c r="G84">
        <v>1</v>
      </c>
      <c r="H84">
        <v>2</v>
      </c>
      <c r="I84" t="s">
        <v>356</v>
      </c>
      <c r="J84" t="s">
        <v>357</v>
      </c>
      <c r="K84" t="s">
        <v>358</v>
      </c>
      <c r="L84">
        <v>1480</v>
      </c>
      <c r="N84">
        <v>1013</v>
      </c>
      <c r="O84" t="s">
        <v>421</v>
      </c>
      <c r="P84" t="s">
        <v>422</v>
      </c>
      <c r="Q84">
        <v>1</v>
      </c>
      <c r="Y84">
        <v>0.09</v>
      </c>
      <c r="AA84">
        <v>0</v>
      </c>
      <c r="AB84">
        <v>8.1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0.09</v>
      </c>
      <c r="AV84">
        <v>0</v>
      </c>
      <c r="AW84">
        <v>2</v>
      </c>
      <c r="AX84">
        <v>8808204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ROW(Source!A36)</f>
        <v>36</v>
      </c>
      <c r="B85">
        <v>8808205</v>
      </c>
      <c r="C85">
        <v>8808200</v>
      </c>
      <c r="D85">
        <v>1471980</v>
      </c>
      <c r="E85">
        <v>1</v>
      </c>
      <c r="F85">
        <v>1</v>
      </c>
      <c r="G85">
        <v>1</v>
      </c>
      <c r="H85">
        <v>2</v>
      </c>
      <c r="I85" t="s">
        <v>324</v>
      </c>
      <c r="J85" t="s">
        <v>325</v>
      </c>
      <c r="K85" t="s">
        <v>326</v>
      </c>
      <c r="L85">
        <v>1368</v>
      </c>
      <c r="N85">
        <v>1011</v>
      </c>
      <c r="O85" t="s">
        <v>317</v>
      </c>
      <c r="P85" t="s">
        <v>317</v>
      </c>
      <c r="Q85">
        <v>1</v>
      </c>
      <c r="Y85">
        <v>0.33</v>
      </c>
      <c r="AA85">
        <v>0</v>
      </c>
      <c r="AB85">
        <v>75.4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0.33</v>
      </c>
      <c r="AV85">
        <v>0</v>
      </c>
      <c r="AW85">
        <v>2</v>
      </c>
      <c r="AX85">
        <v>8808205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ROW(Source!A36)</f>
        <v>36</v>
      </c>
      <c r="B86">
        <v>8808206</v>
      </c>
      <c r="C86">
        <v>8808200</v>
      </c>
      <c r="D86">
        <v>1400019</v>
      </c>
      <c r="E86">
        <v>1</v>
      </c>
      <c r="F86">
        <v>1</v>
      </c>
      <c r="G86">
        <v>1</v>
      </c>
      <c r="H86">
        <v>3</v>
      </c>
      <c r="I86" t="s">
        <v>408</v>
      </c>
      <c r="J86" t="s">
        <v>409</v>
      </c>
      <c r="K86" t="s">
        <v>410</v>
      </c>
      <c r="L86">
        <v>1348</v>
      </c>
      <c r="N86">
        <v>1009</v>
      </c>
      <c r="O86" t="s">
        <v>334</v>
      </c>
      <c r="P86" t="s">
        <v>334</v>
      </c>
      <c r="Q86">
        <v>1000</v>
      </c>
      <c r="Y86">
        <v>0.0002</v>
      </c>
      <c r="AA86">
        <v>9680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0.0002</v>
      </c>
      <c r="AV86">
        <v>0</v>
      </c>
      <c r="AW86">
        <v>2</v>
      </c>
      <c r="AX86">
        <v>8808206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ROW(Source!A36)</f>
        <v>36</v>
      </c>
      <c r="B87">
        <v>8808207</v>
      </c>
      <c r="C87">
        <v>8808200</v>
      </c>
      <c r="D87">
        <v>1401805</v>
      </c>
      <c r="E87">
        <v>1</v>
      </c>
      <c r="F87">
        <v>1</v>
      </c>
      <c r="G87">
        <v>1</v>
      </c>
      <c r="H87">
        <v>3</v>
      </c>
      <c r="I87" t="s">
        <v>430</v>
      </c>
      <c r="J87" t="s">
        <v>431</v>
      </c>
      <c r="K87" t="s">
        <v>432</v>
      </c>
      <c r="L87">
        <v>1348</v>
      </c>
      <c r="N87">
        <v>1009</v>
      </c>
      <c r="O87" t="s">
        <v>334</v>
      </c>
      <c r="P87" t="s">
        <v>334</v>
      </c>
      <c r="Q87">
        <v>1000</v>
      </c>
      <c r="Y87">
        <v>0.0015</v>
      </c>
      <c r="AA87">
        <v>11447.45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0.0015</v>
      </c>
      <c r="AV87">
        <v>0</v>
      </c>
      <c r="AW87">
        <v>2</v>
      </c>
      <c r="AX87">
        <v>8808207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ROW(Source!A36)</f>
        <v>36</v>
      </c>
      <c r="B88">
        <v>8808208</v>
      </c>
      <c r="C88">
        <v>8808200</v>
      </c>
      <c r="D88">
        <v>1403502</v>
      </c>
      <c r="E88">
        <v>1</v>
      </c>
      <c r="F88">
        <v>1</v>
      </c>
      <c r="G88">
        <v>1</v>
      </c>
      <c r="H88">
        <v>3</v>
      </c>
      <c r="I88" t="s">
        <v>433</v>
      </c>
      <c r="J88" t="s">
        <v>434</v>
      </c>
      <c r="K88" t="s">
        <v>435</v>
      </c>
      <c r="L88">
        <v>1348</v>
      </c>
      <c r="N88">
        <v>1009</v>
      </c>
      <c r="O88" t="s">
        <v>334</v>
      </c>
      <c r="P88" t="s">
        <v>334</v>
      </c>
      <c r="Q88">
        <v>1000</v>
      </c>
      <c r="Y88">
        <v>8E-05</v>
      </c>
      <c r="AA88">
        <v>9750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8E-05</v>
      </c>
      <c r="AV88">
        <v>0</v>
      </c>
      <c r="AW88">
        <v>2</v>
      </c>
      <c r="AX88">
        <v>8808208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ROW(Source!A36)</f>
        <v>36</v>
      </c>
      <c r="B89">
        <v>8808209</v>
      </c>
      <c r="C89">
        <v>8808200</v>
      </c>
      <c r="D89">
        <v>1404631</v>
      </c>
      <c r="E89">
        <v>1</v>
      </c>
      <c r="F89">
        <v>1</v>
      </c>
      <c r="G89">
        <v>1</v>
      </c>
      <c r="H89">
        <v>3</v>
      </c>
      <c r="I89" t="s">
        <v>436</v>
      </c>
      <c r="J89" t="s">
        <v>437</v>
      </c>
      <c r="K89" t="s">
        <v>438</v>
      </c>
      <c r="L89">
        <v>1346</v>
      </c>
      <c r="N89">
        <v>1009</v>
      </c>
      <c r="O89" t="s">
        <v>338</v>
      </c>
      <c r="P89" t="s">
        <v>338</v>
      </c>
      <c r="Q89">
        <v>1</v>
      </c>
      <c r="Y89">
        <v>0.001</v>
      </c>
      <c r="AA89">
        <v>29.37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0.001</v>
      </c>
      <c r="AV89">
        <v>0</v>
      </c>
      <c r="AW89">
        <v>2</v>
      </c>
      <c r="AX89">
        <v>8808209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ROW(Source!A37)</f>
        <v>37</v>
      </c>
      <c r="B90">
        <v>8808211</v>
      </c>
      <c r="C90">
        <v>8808210</v>
      </c>
      <c r="D90">
        <v>121615</v>
      </c>
      <c r="E90">
        <v>1</v>
      </c>
      <c r="F90">
        <v>1</v>
      </c>
      <c r="G90">
        <v>1</v>
      </c>
      <c r="H90">
        <v>1</v>
      </c>
      <c r="I90" t="s">
        <v>417</v>
      </c>
      <c r="K90" t="s">
        <v>418</v>
      </c>
      <c r="L90">
        <v>1369</v>
      </c>
      <c r="N90">
        <v>1013</v>
      </c>
      <c r="O90" t="s">
        <v>311</v>
      </c>
      <c r="P90" t="s">
        <v>311</v>
      </c>
      <c r="Q90">
        <v>1</v>
      </c>
      <c r="Y90">
        <v>1.03</v>
      </c>
      <c r="AA90">
        <v>0</v>
      </c>
      <c r="AB90">
        <v>0</v>
      </c>
      <c r="AC90">
        <v>0</v>
      </c>
      <c r="AD90">
        <v>8.53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1.03</v>
      </c>
      <c r="AV90">
        <v>1</v>
      </c>
      <c r="AW90">
        <v>2</v>
      </c>
      <c r="AX90">
        <v>8808211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ROW(Source!A37)</f>
        <v>37</v>
      </c>
      <c r="B91">
        <v>8808212</v>
      </c>
      <c r="C91">
        <v>8808210</v>
      </c>
      <c r="D91">
        <v>121548</v>
      </c>
      <c r="E91">
        <v>1</v>
      </c>
      <c r="F91">
        <v>1</v>
      </c>
      <c r="G91">
        <v>1</v>
      </c>
      <c r="H91">
        <v>1</v>
      </c>
      <c r="I91" t="s">
        <v>23</v>
      </c>
      <c r="K91" t="s">
        <v>312</v>
      </c>
      <c r="L91">
        <v>608254</v>
      </c>
      <c r="N91">
        <v>1013</v>
      </c>
      <c r="O91" t="s">
        <v>313</v>
      </c>
      <c r="P91" t="s">
        <v>313</v>
      </c>
      <c r="Q91">
        <v>1</v>
      </c>
      <c r="Y91">
        <v>0.16</v>
      </c>
      <c r="AA91">
        <v>0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0.16</v>
      </c>
      <c r="AV91">
        <v>2</v>
      </c>
      <c r="AW91">
        <v>2</v>
      </c>
      <c r="AX91">
        <v>8808212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ROW(Source!A37)</f>
        <v>37</v>
      </c>
      <c r="B92">
        <v>8808213</v>
      </c>
      <c r="C92">
        <v>8808210</v>
      </c>
      <c r="D92">
        <v>1471980</v>
      </c>
      <c r="E92">
        <v>1</v>
      </c>
      <c r="F92">
        <v>1</v>
      </c>
      <c r="G92">
        <v>1</v>
      </c>
      <c r="H92">
        <v>2</v>
      </c>
      <c r="I92" t="s">
        <v>324</v>
      </c>
      <c r="J92" t="s">
        <v>325</v>
      </c>
      <c r="K92" t="s">
        <v>326</v>
      </c>
      <c r="L92">
        <v>1368</v>
      </c>
      <c r="N92">
        <v>1011</v>
      </c>
      <c r="O92" t="s">
        <v>317</v>
      </c>
      <c r="P92" t="s">
        <v>317</v>
      </c>
      <c r="Q92">
        <v>1</v>
      </c>
      <c r="Y92">
        <v>0.16</v>
      </c>
      <c r="AA92">
        <v>0</v>
      </c>
      <c r="AB92">
        <v>75.4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0.16</v>
      </c>
      <c r="AV92">
        <v>0</v>
      </c>
      <c r="AW92">
        <v>2</v>
      </c>
      <c r="AX92">
        <v>8808213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ROW(Source!A38)</f>
        <v>38</v>
      </c>
      <c r="B93">
        <v>8808215</v>
      </c>
      <c r="C93">
        <v>8808214</v>
      </c>
      <c r="D93">
        <v>121639</v>
      </c>
      <c r="E93">
        <v>1</v>
      </c>
      <c r="F93">
        <v>1</v>
      </c>
      <c r="G93">
        <v>1</v>
      </c>
      <c r="H93">
        <v>1</v>
      </c>
      <c r="I93" t="s">
        <v>439</v>
      </c>
      <c r="K93" t="s">
        <v>373</v>
      </c>
      <c r="L93">
        <v>1369</v>
      </c>
      <c r="N93">
        <v>1013</v>
      </c>
      <c r="O93" t="s">
        <v>311</v>
      </c>
      <c r="P93" t="s">
        <v>311</v>
      </c>
      <c r="Q93">
        <v>1</v>
      </c>
      <c r="Y93">
        <v>30.8</v>
      </c>
      <c r="AA93">
        <v>0</v>
      </c>
      <c r="AB93">
        <v>0</v>
      </c>
      <c r="AC93">
        <v>0</v>
      </c>
      <c r="AD93">
        <v>9.4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30.8</v>
      </c>
      <c r="AV93">
        <v>1</v>
      </c>
      <c r="AW93">
        <v>2</v>
      </c>
      <c r="AX93">
        <v>8808215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ROW(Source!A38)</f>
        <v>38</v>
      </c>
      <c r="B94">
        <v>8808216</v>
      </c>
      <c r="C94">
        <v>8808214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23</v>
      </c>
      <c r="K94" t="s">
        <v>312</v>
      </c>
      <c r="L94">
        <v>608254</v>
      </c>
      <c r="N94">
        <v>1013</v>
      </c>
      <c r="O94" t="s">
        <v>313</v>
      </c>
      <c r="P94" t="s">
        <v>313</v>
      </c>
      <c r="Q94">
        <v>1</v>
      </c>
      <c r="Y94">
        <v>20.9</v>
      </c>
      <c r="AA94">
        <v>0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20.9</v>
      </c>
      <c r="AV94">
        <v>2</v>
      </c>
      <c r="AW94">
        <v>2</v>
      </c>
      <c r="AX94">
        <v>8808216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ROW(Source!A38)</f>
        <v>38</v>
      </c>
      <c r="B95">
        <v>8808217</v>
      </c>
      <c r="C95">
        <v>8808214</v>
      </c>
      <c r="D95">
        <v>1466783</v>
      </c>
      <c r="E95">
        <v>1</v>
      </c>
      <c r="F95">
        <v>1</v>
      </c>
      <c r="G95">
        <v>1</v>
      </c>
      <c r="H95">
        <v>2</v>
      </c>
      <c r="I95" t="s">
        <v>419</v>
      </c>
      <c r="J95" t="s">
        <v>319</v>
      </c>
      <c r="K95" t="s">
        <v>420</v>
      </c>
      <c r="L95">
        <v>1480</v>
      </c>
      <c r="N95">
        <v>1013</v>
      </c>
      <c r="O95" t="s">
        <v>421</v>
      </c>
      <c r="P95" t="s">
        <v>422</v>
      </c>
      <c r="Q95">
        <v>1</v>
      </c>
      <c r="Y95">
        <v>0.47</v>
      </c>
      <c r="AA95">
        <v>0</v>
      </c>
      <c r="AB95">
        <v>134.65</v>
      </c>
      <c r="AC95">
        <v>13.5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0.47</v>
      </c>
      <c r="AV95">
        <v>0</v>
      </c>
      <c r="AW95">
        <v>2</v>
      </c>
      <c r="AX95">
        <v>8808217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ROW(Source!A38)</f>
        <v>38</v>
      </c>
      <c r="B96">
        <v>8808218</v>
      </c>
      <c r="C96">
        <v>8808214</v>
      </c>
      <c r="D96">
        <v>1467145</v>
      </c>
      <c r="E96">
        <v>1</v>
      </c>
      <c r="F96">
        <v>1</v>
      </c>
      <c r="G96">
        <v>1</v>
      </c>
      <c r="H96">
        <v>2</v>
      </c>
      <c r="I96" t="s">
        <v>440</v>
      </c>
      <c r="J96" t="s">
        <v>441</v>
      </c>
      <c r="K96" t="s">
        <v>442</v>
      </c>
      <c r="L96">
        <v>1480</v>
      </c>
      <c r="N96">
        <v>1013</v>
      </c>
      <c r="O96" t="s">
        <v>421</v>
      </c>
      <c r="P96" t="s">
        <v>422</v>
      </c>
      <c r="Q96">
        <v>1</v>
      </c>
      <c r="Y96">
        <v>20</v>
      </c>
      <c r="AA96">
        <v>0</v>
      </c>
      <c r="AB96">
        <v>31.14</v>
      </c>
      <c r="AC96">
        <v>11.6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20</v>
      </c>
      <c r="AV96">
        <v>0</v>
      </c>
      <c r="AW96">
        <v>2</v>
      </c>
      <c r="AX96">
        <v>8808218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ROW(Source!A38)</f>
        <v>38</v>
      </c>
      <c r="B97">
        <v>8808219</v>
      </c>
      <c r="C97">
        <v>8808214</v>
      </c>
      <c r="D97">
        <v>1467385</v>
      </c>
      <c r="E97">
        <v>1</v>
      </c>
      <c r="F97">
        <v>1</v>
      </c>
      <c r="G97">
        <v>1</v>
      </c>
      <c r="H97">
        <v>2</v>
      </c>
      <c r="I97" t="s">
        <v>356</v>
      </c>
      <c r="J97" t="s">
        <v>357</v>
      </c>
      <c r="K97" t="s">
        <v>358</v>
      </c>
      <c r="L97">
        <v>1480</v>
      </c>
      <c r="N97">
        <v>1013</v>
      </c>
      <c r="O97" t="s">
        <v>421</v>
      </c>
      <c r="P97" t="s">
        <v>422</v>
      </c>
      <c r="Q97">
        <v>1</v>
      </c>
      <c r="Y97">
        <v>6.42</v>
      </c>
      <c r="AA97">
        <v>0</v>
      </c>
      <c r="AB97">
        <v>8.1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6.42</v>
      </c>
      <c r="AV97">
        <v>0</v>
      </c>
      <c r="AW97">
        <v>2</v>
      </c>
      <c r="AX97">
        <v>8808219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ROW(Source!A38)</f>
        <v>38</v>
      </c>
      <c r="B98">
        <v>8808220</v>
      </c>
      <c r="C98">
        <v>8808214</v>
      </c>
      <c r="D98">
        <v>1471190</v>
      </c>
      <c r="E98">
        <v>1</v>
      </c>
      <c r="F98">
        <v>1</v>
      </c>
      <c r="G98">
        <v>1</v>
      </c>
      <c r="H98">
        <v>2</v>
      </c>
      <c r="I98" t="s">
        <v>443</v>
      </c>
      <c r="J98" t="s">
        <v>444</v>
      </c>
      <c r="K98" t="s">
        <v>445</v>
      </c>
      <c r="L98">
        <v>1368</v>
      </c>
      <c r="N98">
        <v>1011</v>
      </c>
      <c r="O98" t="s">
        <v>317</v>
      </c>
      <c r="P98" t="s">
        <v>317</v>
      </c>
      <c r="Q98">
        <v>1</v>
      </c>
      <c r="Y98">
        <v>6.18</v>
      </c>
      <c r="AA98">
        <v>0</v>
      </c>
      <c r="AB98">
        <v>8.77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6.18</v>
      </c>
      <c r="AV98">
        <v>0</v>
      </c>
      <c r="AW98">
        <v>2</v>
      </c>
      <c r="AX98">
        <v>8808220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ROW(Source!A38)</f>
        <v>38</v>
      </c>
      <c r="B99">
        <v>8808221</v>
      </c>
      <c r="C99">
        <v>8808214</v>
      </c>
      <c r="D99">
        <v>1471982</v>
      </c>
      <c r="E99">
        <v>1</v>
      </c>
      <c r="F99">
        <v>1</v>
      </c>
      <c r="G99">
        <v>1</v>
      </c>
      <c r="H99">
        <v>2</v>
      </c>
      <c r="I99" t="s">
        <v>446</v>
      </c>
      <c r="J99" t="s">
        <v>447</v>
      </c>
      <c r="K99" t="s">
        <v>448</v>
      </c>
      <c r="L99">
        <v>1480</v>
      </c>
      <c r="N99">
        <v>1013</v>
      </c>
      <c r="O99" t="s">
        <v>421</v>
      </c>
      <c r="P99" t="s">
        <v>422</v>
      </c>
      <c r="Q99">
        <v>1</v>
      </c>
      <c r="Y99">
        <v>0.47</v>
      </c>
      <c r="AA99">
        <v>0</v>
      </c>
      <c r="AB99">
        <v>95.53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0.47</v>
      </c>
      <c r="AV99">
        <v>0</v>
      </c>
      <c r="AW99">
        <v>2</v>
      </c>
      <c r="AX99">
        <v>8808221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ROW(Source!A38)</f>
        <v>38</v>
      </c>
      <c r="B100">
        <v>8808222</v>
      </c>
      <c r="C100">
        <v>8808214</v>
      </c>
      <c r="D100">
        <v>1401843</v>
      </c>
      <c r="E100">
        <v>1</v>
      </c>
      <c r="F100">
        <v>1</v>
      </c>
      <c r="G100">
        <v>1</v>
      </c>
      <c r="H100">
        <v>3</v>
      </c>
      <c r="I100" t="s">
        <v>449</v>
      </c>
      <c r="J100" t="s">
        <v>450</v>
      </c>
      <c r="K100" t="s">
        <v>451</v>
      </c>
      <c r="L100">
        <v>1348</v>
      </c>
      <c r="N100">
        <v>1009</v>
      </c>
      <c r="O100" t="s">
        <v>334</v>
      </c>
      <c r="P100" t="s">
        <v>334</v>
      </c>
      <c r="Q100">
        <v>1000</v>
      </c>
      <c r="Y100">
        <v>0.0021</v>
      </c>
      <c r="AA100">
        <v>12242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0.0021</v>
      </c>
      <c r="AV100">
        <v>0</v>
      </c>
      <c r="AW100">
        <v>2</v>
      </c>
      <c r="AX100">
        <v>8808222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ROW(Source!A38)</f>
        <v>38</v>
      </c>
      <c r="B101">
        <v>8808223</v>
      </c>
      <c r="C101">
        <v>8808214</v>
      </c>
      <c r="D101">
        <v>1404368</v>
      </c>
      <c r="E101">
        <v>1</v>
      </c>
      <c r="F101">
        <v>1</v>
      </c>
      <c r="G101">
        <v>1</v>
      </c>
      <c r="H101">
        <v>3</v>
      </c>
      <c r="I101" t="s">
        <v>452</v>
      </c>
      <c r="J101" t="s">
        <v>453</v>
      </c>
      <c r="K101" t="s">
        <v>454</v>
      </c>
      <c r="L101">
        <v>1346</v>
      </c>
      <c r="N101">
        <v>1009</v>
      </c>
      <c r="O101" t="s">
        <v>338</v>
      </c>
      <c r="P101" t="s">
        <v>338</v>
      </c>
      <c r="Q101">
        <v>1</v>
      </c>
      <c r="Y101">
        <v>1.05</v>
      </c>
      <c r="AA101">
        <v>14.3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1.05</v>
      </c>
      <c r="AV101">
        <v>0</v>
      </c>
      <c r="AW101">
        <v>2</v>
      </c>
      <c r="AX101">
        <v>8808223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ROW(Source!A38)</f>
        <v>38</v>
      </c>
      <c r="B102">
        <v>8808224</v>
      </c>
      <c r="C102">
        <v>8808214</v>
      </c>
      <c r="D102">
        <v>1405109</v>
      </c>
      <c r="E102">
        <v>1</v>
      </c>
      <c r="F102">
        <v>1</v>
      </c>
      <c r="G102">
        <v>1</v>
      </c>
      <c r="H102">
        <v>3</v>
      </c>
      <c r="I102" t="s">
        <v>455</v>
      </c>
      <c r="J102" t="s">
        <v>456</v>
      </c>
      <c r="K102" t="s">
        <v>457</v>
      </c>
      <c r="L102">
        <v>1355</v>
      </c>
      <c r="N102">
        <v>1010</v>
      </c>
      <c r="O102" t="s">
        <v>458</v>
      </c>
      <c r="P102" t="s">
        <v>458</v>
      </c>
      <c r="Q102">
        <v>100</v>
      </c>
      <c r="Y102">
        <v>0.82</v>
      </c>
      <c r="AA102">
        <v>86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0.82</v>
      </c>
      <c r="AV102">
        <v>0</v>
      </c>
      <c r="AW102">
        <v>2</v>
      </c>
      <c r="AX102">
        <v>8808224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ROW(Source!A38)</f>
        <v>38</v>
      </c>
      <c r="B103">
        <v>8808225</v>
      </c>
      <c r="C103">
        <v>8808214</v>
      </c>
      <c r="D103">
        <v>1405803</v>
      </c>
      <c r="E103">
        <v>1</v>
      </c>
      <c r="F103">
        <v>1</v>
      </c>
      <c r="G103">
        <v>1</v>
      </c>
      <c r="H103">
        <v>3</v>
      </c>
      <c r="I103" t="s">
        <v>459</v>
      </c>
      <c r="J103" t="s">
        <v>460</v>
      </c>
      <c r="K103" t="s">
        <v>461</v>
      </c>
      <c r="L103">
        <v>1346</v>
      </c>
      <c r="N103">
        <v>1009</v>
      </c>
      <c r="O103" t="s">
        <v>338</v>
      </c>
      <c r="P103" t="s">
        <v>338</v>
      </c>
      <c r="Q103">
        <v>1</v>
      </c>
      <c r="Y103">
        <v>0.68</v>
      </c>
      <c r="AA103">
        <v>28.6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0.68</v>
      </c>
      <c r="AV103">
        <v>0</v>
      </c>
      <c r="AW103">
        <v>2</v>
      </c>
      <c r="AX103">
        <v>8808225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ROW(Source!A38)</f>
        <v>38</v>
      </c>
      <c r="B104">
        <v>8808270</v>
      </c>
      <c r="C104">
        <v>8808214</v>
      </c>
      <c r="D104">
        <v>5445021</v>
      </c>
      <c r="E104">
        <v>1</v>
      </c>
      <c r="F104">
        <v>1</v>
      </c>
      <c r="G104">
        <v>1</v>
      </c>
      <c r="H104">
        <v>3</v>
      </c>
      <c r="I104" t="s">
        <v>99</v>
      </c>
      <c r="J104" t="s">
        <v>102</v>
      </c>
      <c r="K104" t="s">
        <v>100</v>
      </c>
      <c r="L104">
        <v>1301</v>
      </c>
      <c r="N104">
        <v>1003</v>
      </c>
      <c r="O104" t="s">
        <v>101</v>
      </c>
      <c r="P104" t="s">
        <v>101</v>
      </c>
      <c r="Q104">
        <v>1</v>
      </c>
      <c r="Y104">
        <v>100</v>
      </c>
      <c r="AA104">
        <v>15.33</v>
      </c>
      <c r="AB104">
        <v>0</v>
      </c>
      <c r="AC104">
        <v>0</v>
      </c>
      <c r="AD104">
        <v>0</v>
      </c>
      <c r="AN104">
        <v>0</v>
      </c>
      <c r="AO104">
        <v>0</v>
      </c>
      <c r="AP104">
        <v>2</v>
      </c>
      <c r="AQ104">
        <v>0</v>
      </c>
      <c r="AR104">
        <v>0</v>
      </c>
      <c r="AT104">
        <v>100</v>
      </c>
      <c r="AV104">
        <v>0</v>
      </c>
      <c r="AW104">
        <v>1</v>
      </c>
      <c r="AX104">
        <v>-1</v>
      </c>
      <c r="AY104">
        <v>0</v>
      </c>
      <c r="AZ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ROW(Source!A38)</f>
        <v>38</v>
      </c>
      <c r="B105">
        <v>8808226</v>
      </c>
      <c r="C105">
        <v>8808214</v>
      </c>
      <c r="D105">
        <v>1412357</v>
      </c>
      <c r="E105">
        <v>1</v>
      </c>
      <c r="F105">
        <v>1</v>
      </c>
      <c r="G105">
        <v>1</v>
      </c>
      <c r="H105">
        <v>3</v>
      </c>
      <c r="I105" t="s">
        <v>462</v>
      </c>
      <c r="J105" t="s">
        <v>463</v>
      </c>
      <c r="K105" t="s">
        <v>464</v>
      </c>
      <c r="L105">
        <v>1355</v>
      </c>
      <c r="N105">
        <v>1010</v>
      </c>
      <c r="O105" t="s">
        <v>458</v>
      </c>
      <c r="P105" t="s">
        <v>458</v>
      </c>
      <c r="Q105">
        <v>100</v>
      </c>
      <c r="Y105">
        <v>0.65</v>
      </c>
      <c r="AA105">
        <v>88.5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0.65</v>
      </c>
      <c r="AV105">
        <v>0</v>
      </c>
      <c r="AW105">
        <v>2</v>
      </c>
      <c r="AX105">
        <v>8808226</v>
      </c>
      <c r="AY105">
        <v>1</v>
      </c>
      <c r="AZ105">
        <v>0</v>
      </c>
      <c r="BA105">
        <v>104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ROW(Source!A38)</f>
        <v>38</v>
      </c>
      <c r="B106">
        <v>8808227</v>
      </c>
      <c r="C106">
        <v>8808214</v>
      </c>
      <c r="D106">
        <v>1444033</v>
      </c>
      <c r="E106">
        <v>1</v>
      </c>
      <c r="F106">
        <v>1</v>
      </c>
      <c r="G106">
        <v>1</v>
      </c>
      <c r="H106">
        <v>3</v>
      </c>
      <c r="I106" t="s">
        <v>465</v>
      </c>
      <c r="J106" t="s">
        <v>466</v>
      </c>
      <c r="K106" t="s">
        <v>467</v>
      </c>
      <c r="L106">
        <v>1358</v>
      </c>
      <c r="N106">
        <v>1010</v>
      </c>
      <c r="O106" t="s">
        <v>468</v>
      </c>
      <c r="P106" t="s">
        <v>468</v>
      </c>
      <c r="Q106">
        <v>10</v>
      </c>
      <c r="Y106">
        <v>1.02</v>
      </c>
      <c r="AA106">
        <v>19.9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1.02</v>
      </c>
      <c r="AV106">
        <v>0</v>
      </c>
      <c r="AW106">
        <v>2</v>
      </c>
      <c r="AX106">
        <v>8808227</v>
      </c>
      <c r="AY106">
        <v>1</v>
      </c>
      <c r="AZ106">
        <v>0</v>
      </c>
      <c r="BA106">
        <v>105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ROW(Source!A38)</f>
        <v>38</v>
      </c>
      <c r="B107">
        <v>8808228</v>
      </c>
      <c r="C107">
        <v>8808214</v>
      </c>
      <c r="D107">
        <v>1444042</v>
      </c>
      <c r="E107">
        <v>1</v>
      </c>
      <c r="F107">
        <v>1</v>
      </c>
      <c r="G107">
        <v>1</v>
      </c>
      <c r="H107">
        <v>3</v>
      </c>
      <c r="I107" t="s">
        <v>469</v>
      </c>
      <c r="J107" t="s">
        <v>470</v>
      </c>
      <c r="K107" t="s">
        <v>471</v>
      </c>
      <c r="L107">
        <v>1358</v>
      </c>
      <c r="N107">
        <v>1010</v>
      </c>
      <c r="O107" t="s">
        <v>468</v>
      </c>
      <c r="P107" t="s">
        <v>468</v>
      </c>
      <c r="Q107">
        <v>10</v>
      </c>
      <c r="Y107">
        <v>4.1</v>
      </c>
      <c r="AA107">
        <v>64.8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4.1</v>
      </c>
      <c r="AV107">
        <v>0</v>
      </c>
      <c r="AW107">
        <v>2</v>
      </c>
      <c r="AX107">
        <v>8808228</v>
      </c>
      <c r="AY107">
        <v>1</v>
      </c>
      <c r="AZ107">
        <v>0</v>
      </c>
      <c r="BA107">
        <v>106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ROW(Source!A38)</f>
        <v>38</v>
      </c>
      <c r="B108">
        <v>8808229</v>
      </c>
      <c r="C108">
        <v>8808214</v>
      </c>
      <c r="D108">
        <v>1444144</v>
      </c>
      <c r="E108">
        <v>1</v>
      </c>
      <c r="F108">
        <v>1</v>
      </c>
      <c r="G108">
        <v>1</v>
      </c>
      <c r="H108">
        <v>3</v>
      </c>
      <c r="I108" t="s">
        <v>472</v>
      </c>
      <c r="J108" t="s">
        <v>473</v>
      </c>
      <c r="K108" t="s">
        <v>474</v>
      </c>
      <c r="L108">
        <v>1354</v>
      </c>
      <c r="N108">
        <v>1010</v>
      </c>
      <c r="O108" t="s">
        <v>38</v>
      </c>
      <c r="P108" t="s">
        <v>38</v>
      </c>
      <c r="Q108">
        <v>1</v>
      </c>
      <c r="Y108">
        <v>8</v>
      </c>
      <c r="AA108">
        <v>0</v>
      </c>
      <c r="AB108">
        <v>0</v>
      </c>
      <c r="AC108">
        <v>0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8</v>
      </c>
      <c r="AV108">
        <v>0</v>
      </c>
      <c r="AW108">
        <v>2</v>
      </c>
      <c r="AX108">
        <v>8808229</v>
      </c>
      <c r="AY108">
        <v>1</v>
      </c>
      <c r="AZ108">
        <v>0</v>
      </c>
      <c r="BA108">
        <v>107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ROW(Source!A38)</f>
        <v>38</v>
      </c>
      <c r="B109">
        <v>8808230</v>
      </c>
      <c r="C109">
        <v>8808214</v>
      </c>
      <c r="D109">
        <v>1444228</v>
      </c>
      <c r="E109">
        <v>1</v>
      </c>
      <c r="F109">
        <v>1</v>
      </c>
      <c r="G109">
        <v>1</v>
      </c>
      <c r="H109">
        <v>3</v>
      </c>
      <c r="I109" t="s">
        <v>475</v>
      </c>
      <c r="J109" t="s">
        <v>476</v>
      </c>
      <c r="K109" t="s">
        <v>477</v>
      </c>
      <c r="L109">
        <v>1355</v>
      </c>
      <c r="N109">
        <v>1010</v>
      </c>
      <c r="O109" t="s">
        <v>458</v>
      </c>
      <c r="P109" t="s">
        <v>458</v>
      </c>
      <c r="Q109">
        <v>100</v>
      </c>
      <c r="Y109">
        <v>0.08</v>
      </c>
      <c r="AA109">
        <v>7086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0.08</v>
      </c>
      <c r="AV109">
        <v>0</v>
      </c>
      <c r="AW109">
        <v>2</v>
      </c>
      <c r="AX109">
        <v>8808230</v>
      </c>
      <c r="AY109">
        <v>1</v>
      </c>
      <c r="AZ109">
        <v>0</v>
      </c>
      <c r="BA109">
        <v>108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ROW(Source!A38)</f>
        <v>38</v>
      </c>
      <c r="B110">
        <v>8808231</v>
      </c>
      <c r="C110">
        <v>8808214</v>
      </c>
      <c r="D110">
        <v>1444429</v>
      </c>
      <c r="E110">
        <v>1</v>
      </c>
      <c r="F110">
        <v>1</v>
      </c>
      <c r="G110">
        <v>1</v>
      </c>
      <c r="H110">
        <v>3</v>
      </c>
      <c r="I110" t="s">
        <v>478</v>
      </c>
      <c r="J110" t="s">
        <v>479</v>
      </c>
      <c r="K110" t="s">
        <v>480</v>
      </c>
      <c r="L110">
        <v>1346</v>
      </c>
      <c r="N110">
        <v>1009</v>
      </c>
      <c r="O110" t="s">
        <v>338</v>
      </c>
      <c r="P110" t="s">
        <v>338</v>
      </c>
      <c r="Q110">
        <v>1</v>
      </c>
      <c r="Y110">
        <v>0.03</v>
      </c>
      <c r="AA110">
        <v>0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0.03</v>
      </c>
      <c r="AV110">
        <v>0</v>
      </c>
      <c r="AW110">
        <v>2</v>
      </c>
      <c r="AX110">
        <v>8808231</v>
      </c>
      <c r="AY110">
        <v>1</v>
      </c>
      <c r="AZ110">
        <v>0</v>
      </c>
      <c r="BA110">
        <v>109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ROW(Source!A40)</f>
        <v>40</v>
      </c>
      <c r="B111">
        <v>8808233</v>
      </c>
      <c r="C111">
        <v>8808232</v>
      </c>
      <c r="D111">
        <v>121639</v>
      </c>
      <c r="E111">
        <v>1</v>
      </c>
      <c r="F111">
        <v>1</v>
      </c>
      <c r="G111">
        <v>1</v>
      </c>
      <c r="H111">
        <v>1</v>
      </c>
      <c r="I111" t="s">
        <v>439</v>
      </c>
      <c r="K111" t="s">
        <v>373</v>
      </c>
      <c r="L111">
        <v>1369</v>
      </c>
      <c r="N111">
        <v>1013</v>
      </c>
      <c r="O111" t="s">
        <v>311</v>
      </c>
      <c r="P111" t="s">
        <v>311</v>
      </c>
      <c r="Q111">
        <v>1</v>
      </c>
      <c r="Y111">
        <v>34.7</v>
      </c>
      <c r="AA111">
        <v>0</v>
      </c>
      <c r="AB111">
        <v>0</v>
      </c>
      <c r="AC111">
        <v>0</v>
      </c>
      <c r="AD111">
        <v>9.4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34.7</v>
      </c>
      <c r="AV111">
        <v>1</v>
      </c>
      <c r="AW111">
        <v>2</v>
      </c>
      <c r="AX111">
        <v>8808233</v>
      </c>
      <c r="AY111">
        <v>1</v>
      </c>
      <c r="AZ111">
        <v>0</v>
      </c>
      <c r="BA111">
        <v>110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ROW(Source!A40)</f>
        <v>40</v>
      </c>
      <c r="B112">
        <v>8808234</v>
      </c>
      <c r="C112">
        <v>8808232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23</v>
      </c>
      <c r="K112" t="s">
        <v>312</v>
      </c>
      <c r="L112">
        <v>608254</v>
      </c>
      <c r="N112">
        <v>1013</v>
      </c>
      <c r="O112" t="s">
        <v>313</v>
      </c>
      <c r="P112" t="s">
        <v>313</v>
      </c>
      <c r="Q112">
        <v>1</v>
      </c>
      <c r="Y112">
        <v>0.44</v>
      </c>
      <c r="AA112">
        <v>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0.44</v>
      </c>
      <c r="AV112">
        <v>2</v>
      </c>
      <c r="AW112">
        <v>2</v>
      </c>
      <c r="AX112">
        <v>8808234</v>
      </c>
      <c r="AY112">
        <v>1</v>
      </c>
      <c r="AZ112">
        <v>0</v>
      </c>
      <c r="BA112">
        <v>111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ROW(Source!A40)</f>
        <v>40</v>
      </c>
      <c r="B113">
        <v>8808235</v>
      </c>
      <c r="C113">
        <v>8808232</v>
      </c>
      <c r="D113">
        <v>1466783</v>
      </c>
      <c r="E113">
        <v>1</v>
      </c>
      <c r="F113">
        <v>1</v>
      </c>
      <c r="G113">
        <v>1</v>
      </c>
      <c r="H113">
        <v>2</v>
      </c>
      <c r="I113" t="s">
        <v>419</v>
      </c>
      <c r="J113" t="s">
        <v>319</v>
      </c>
      <c r="K113" t="s">
        <v>420</v>
      </c>
      <c r="L113">
        <v>1480</v>
      </c>
      <c r="N113">
        <v>1013</v>
      </c>
      <c r="O113" t="s">
        <v>421</v>
      </c>
      <c r="P113" t="s">
        <v>422</v>
      </c>
      <c r="Q113">
        <v>1</v>
      </c>
      <c r="Y113">
        <v>0.22</v>
      </c>
      <c r="AA113">
        <v>0</v>
      </c>
      <c r="AB113">
        <v>134.65</v>
      </c>
      <c r="AC113">
        <v>13.5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0.22</v>
      </c>
      <c r="AV113">
        <v>0</v>
      </c>
      <c r="AW113">
        <v>2</v>
      </c>
      <c r="AX113">
        <v>8808235</v>
      </c>
      <c r="AY113">
        <v>1</v>
      </c>
      <c r="AZ113">
        <v>0</v>
      </c>
      <c r="BA113">
        <v>112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ROW(Source!A40)</f>
        <v>40</v>
      </c>
      <c r="B114">
        <v>8808236</v>
      </c>
      <c r="C114">
        <v>8808232</v>
      </c>
      <c r="D114">
        <v>1467385</v>
      </c>
      <c r="E114">
        <v>1</v>
      </c>
      <c r="F114">
        <v>1</v>
      </c>
      <c r="G114">
        <v>1</v>
      </c>
      <c r="H114">
        <v>2</v>
      </c>
      <c r="I114" t="s">
        <v>356</v>
      </c>
      <c r="J114" t="s">
        <v>357</v>
      </c>
      <c r="K114" t="s">
        <v>358</v>
      </c>
      <c r="L114">
        <v>1480</v>
      </c>
      <c r="N114">
        <v>1013</v>
      </c>
      <c r="O114" t="s">
        <v>421</v>
      </c>
      <c r="P114" t="s">
        <v>422</v>
      </c>
      <c r="Q114">
        <v>1</v>
      </c>
      <c r="Y114">
        <v>17.9</v>
      </c>
      <c r="AA114">
        <v>0</v>
      </c>
      <c r="AB114">
        <v>8.1</v>
      </c>
      <c r="AC114">
        <v>0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17.9</v>
      </c>
      <c r="AV114">
        <v>0</v>
      </c>
      <c r="AW114">
        <v>2</v>
      </c>
      <c r="AX114">
        <v>8808236</v>
      </c>
      <c r="AY114">
        <v>1</v>
      </c>
      <c r="AZ114">
        <v>0</v>
      </c>
      <c r="BA114">
        <v>113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ROW(Source!A40)</f>
        <v>40</v>
      </c>
      <c r="B115">
        <v>8808237</v>
      </c>
      <c r="C115">
        <v>8808232</v>
      </c>
      <c r="D115">
        <v>1471190</v>
      </c>
      <c r="E115">
        <v>1</v>
      </c>
      <c r="F115">
        <v>1</v>
      </c>
      <c r="G115">
        <v>1</v>
      </c>
      <c r="H115">
        <v>2</v>
      </c>
      <c r="I115" t="s">
        <v>443</v>
      </c>
      <c r="J115" t="s">
        <v>444</v>
      </c>
      <c r="K115" t="s">
        <v>445</v>
      </c>
      <c r="L115">
        <v>1368</v>
      </c>
      <c r="N115">
        <v>1011</v>
      </c>
      <c r="O115" t="s">
        <v>317</v>
      </c>
      <c r="P115" t="s">
        <v>317</v>
      </c>
      <c r="Q115">
        <v>1</v>
      </c>
      <c r="Y115">
        <v>4.44</v>
      </c>
      <c r="AA115">
        <v>0</v>
      </c>
      <c r="AB115">
        <v>8.77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4.44</v>
      </c>
      <c r="AV115">
        <v>0</v>
      </c>
      <c r="AW115">
        <v>2</v>
      </c>
      <c r="AX115">
        <v>8808237</v>
      </c>
      <c r="AY115">
        <v>1</v>
      </c>
      <c r="AZ115">
        <v>0</v>
      </c>
      <c r="BA115">
        <v>114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ROW(Source!A40)</f>
        <v>40</v>
      </c>
      <c r="B116">
        <v>8808238</v>
      </c>
      <c r="C116">
        <v>8808232</v>
      </c>
      <c r="D116">
        <v>1471982</v>
      </c>
      <c r="E116">
        <v>1</v>
      </c>
      <c r="F116">
        <v>1</v>
      </c>
      <c r="G116">
        <v>1</v>
      </c>
      <c r="H116">
        <v>2</v>
      </c>
      <c r="I116" t="s">
        <v>446</v>
      </c>
      <c r="J116" t="s">
        <v>447</v>
      </c>
      <c r="K116" t="s">
        <v>448</v>
      </c>
      <c r="L116">
        <v>1480</v>
      </c>
      <c r="N116">
        <v>1013</v>
      </c>
      <c r="O116" t="s">
        <v>421</v>
      </c>
      <c r="P116" t="s">
        <v>422</v>
      </c>
      <c r="Q116">
        <v>1</v>
      </c>
      <c r="Y116">
        <v>0.22</v>
      </c>
      <c r="AA116">
        <v>0</v>
      </c>
      <c r="AB116">
        <v>95.53</v>
      </c>
      <c r="AC116">
        <v>0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0.22</v>
      </c>
      <c r="AV116">
        <v>0</v>
      </c>
      <c r="AW116">
        <v>2</v>
      </c>
      <c r="AX116">
        <v>8808238</v>
      </c>
      <c r="AY116">
        <v>1</v>
      </c>
      <c r="AZ116">
        <v>0</v>
      </c>
      <c r="BA116">
        <v>115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ROW(Source!A40)</f>
        <v>40</v>
      </c>
      <c r="B117">
        <v>8808239</v>
      </c>
      <c r="C117">
        <v>8808232</v>
      </c>
      <c r="D117">
        <v>1400083</v>
      </c>
      <c r="E117">
        <v>1</v>
      </c>
      <c r="F117">
        <v>1</v>
      </c>
      <c r="G117">
        <v>1</v>
      </c>
      <c r="H117">
        <v>3</v>
      </c>
      <c r="I117" t="s">
        <v>481</v>
      </c>
      <c r="J117" t="s">
        <v>482</v>
      </c>
      <c r="K117" t="s">
        <v>483</v>
      </c>
      <c r="L117">
        <v>1348</v>
      </c>
      <c r="N117">
        <v>1009</v>
      </c>
      <c r="O117" t="s">
        <v>334</v>
      </c>
      <c r="P117" t="s">
        <v>334</v>
      </c>
      <c r="Q117">
        <v>1000</v>
      </c>
      <c r="Y117">
        <v>0.00218</v>
      </c>
      <c r="AA117">
        <v>12430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0.00218</v>
      </c>
      <c r="AV117">
        <v>0</v>
      </c>
      <c r="AW117">
        <v>2</v>
      </c>
      <c r="AX117">
        <v>8808239</v>
      </c>
      <c r="AY117">
        <v>1</v>
      </c>
      <c r="AZ117">
        <v>0</v>
      </c>
      <c r="BA117">
        <v>116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ROW(Source!A40)</f>
        <v>40</v>
      </c>
      <c r="B118">
        <v>8808240</v>
      </c>
      <c r="C118">
        <v>8808232</v>
      </c>
      <c r="D118">
        <v>1401843</v>
      </c>
      <c r="E118">
        <v>1</v>
      </c>
      <c r="F118">
        <v>1</v>
      </c>
      <c r="G118">
        <v>1</v>
      </c>
      <c r="H118">
        <v>3</v>
      </c>
      <c r="I118" t="s">
        <v>449</v>
      </c>
      <c r="J118" t="s">
        <v>450</v>
      </c>
      <c r="K118" t="s">
        <v>451</v>
      </c>
      <c r="L118">
        <v>1348</v>
      </c>
      <c r="N118">
        <v>1009</v>
      </c>
      <c r="O118" t="s">
        <v>334</v>
      </c>
      <c r="P118" t="s">
        <v>334</v>
      </c>
      <c r="Q118">
        <v>1000</v>
      </c>
      <c r="Y118">
        <v>0.003</v>
      </c>
      <c r="AA118">
        <v>12242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0.003</v>
      </c>
      <c r="AV118">
        <v>0</v>
      </c>
      <c r="AW118">
        <v>2</v>
      </c>
      <c r="AX118">
        <v>8808240</v>
      </c>
      <c r="AY118">
        <v>1</v>
      </c>
      <c r="AZ118">
        <v>0</v>
      </c>
      <c r="BA118">
        <v>117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ROW(Source!A40)</f>
        <v>40</v>
      </c>
      <c r="B119">
        <v>8808241</v>
      </c>
      <c r="C119">
        <v>8808232</v>
      </c>
      <c r="D119">
        <v>1404070</v>
      </c>
      <c r="E119">
        <v>1</v>
      </c>
      <c r="F119">
        <v>1</v>
      </c>
      <c r="G119">
        <v>1</v>
      </c>
      <c r="H119">
        <v>3</v>
      </c>
      <c r="I119" t="s">
        <v>484</v>
      </c>
      <c r="J119" t="s">
        <v>485</v>
      </c>
      <c r="K119" t="s">
        <v>486</v>
      </c>
      <c r="L119">
        <v>1348</v>
      </c>
      <c r="N119">
        <v>1009</v>
      </c>
      <c r="O119" t="s">
        <v>334</v>
      </c>
      <c r="P119" t="s">
        <v>334</v>
      </c>
      <c r="Q119">
        <v>1000</v>
      </c>
      <c r="Y119">
        <v>0.0515</v>
      </c>
      <c r="AA119">
        <v>5000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0.0515</v>
      </c>
      <c r="AV119">
        <v>0</v>
      </c>
      <c r="AW119">
        <v>2</v>
      </c>
      <c r="AX119">
        <v>8808241</v>
      </c>
      <c r="AY119">
        <v>1</v>
      </c>
      <c r="AZ119">
        <v>0</v>
      </c>
      <c r="BA119">
        <v>118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ROW(Source!A40)</f>
        <v>40</v>
      </c>
      <c r="B120">
        <v>8808242</v>
      </c>
      <c r="C120">
        <v>8808232</v>
      </c>
      <c r="D120">
        <v>1404368</v>
      </c>
      <c r="E120">
        <v>1</v>
      </c>
      <c r="F120">
        <v>1</v>
      </c>
      <c r="G120">
        <v>1</v>
      </c>
      <c r="H120">
        <v>3</v>
      </c>
      <c r="I120" t="s">
        <v>452</v>
      </c>
      <c r="J120" t="s">
        <v>453</v>
      </c>
      <c r="K120" t="s">
        <v>454</v>
      </c>
      <c r="L120">
        <v>1346</v>
      </c>
      <c r="N120">
        <v>1009</v>
      </c>
      <c r="O120" t="s">
        <v>338</v>
      </c>
      <c r="P120" t="s">
        <v>338</v>
      </c>
      <c r="Q120">
        <v>1</v>
      </c>
      <c r="Y120">
        <v>1.05</v>
      </c>
      <c r="AA120">
        <v>14.3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1.05</v>
      </c>
      <c r="AV120">
        <v>0</v>
      </c>
      <c r="AW120">
        <v>2</v>
      </c>
      <c r="AX120">
        <v>8808242</v>
      </c>
      <c r="AY120">
        <v>1</v>
      </c>
      <c r="AZ120">
        <v>0</v>
      </c>
      <c r="BA120">
        <v>119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ROW(Source!A40)</f>
        <v>40</v>
      </c>
      <c r="B121">
        <v>8808272</v>
      </c>
      <c r="C121">
        <v>8808232</v>
      </c>
      <c r="D121">
        <v>7307507</v>
      </c>
      <c r="E121">
        <v>1</v>
      </c>
      <c r="F121">
        <v>1</v>
      </c>
      <c r="G121">
        <v>1</v>
      </c>
      <c r="H121">
        <v>3</v>
      </c>
      <c r="I121" t="s">
        <v>108</v>
      </c>
      <c r="J121" t="s">
        <v>110</v>
      </c>
      <c r="K121" t="s">
        <v>109</v>
      </c>
      <c r="L121">
        <v>1301</v>
      </c>
      <c r="N121">
        <v>1003</v>
      </c>
      <c r="O121" t="s">
        <v>101</v>
      </c>
      <c r="P121" t="s">
        <v>101</v>
      </c>
      <c r="Q121">
        <v>1</v>
      </c>
      <c r="Y121">
        <v>100</v>
      </c>
      <c r="AA121">
        <v>8.28</v>
      </c>
      <c r="AB121">
        <v>0</v>
      </c>
      <c r="AC121">
        <v>0</v>
      </c>
      <c r="AD121">
        <v>0</v>
      </c>
      <c r="AN121">
        <v>0</v>
      </c>
      <c r="AO121">
        <v>0</v>
      </c>
      <c r="AP121">
        <v>2</v>
      </c>
      <c r="AQ121">
        <v>0</v>
      </c>
      <c r="AR121">
        <v>0</v>
      </c>
      <c r="AT121">
        <v>100</v>
      </c>
      <c r="AV121">
        <v>0</v>
      </c>
      <c r="AW121">
        <v>1</v>
      </c>
      <c r="AX121">
        <v>-1</v>
      </c>
      <c r="AY121">
        <v>0</v>
      </c>
      <c r="AZ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ROW(Source!A40)</f>
        <v>40</v>
      </c>
      <c r="B122">
        <v>8808243</v>
      </c>
      <c r="C122">
        <v>8808232</v>
      </c>
      <c r="D122">
        <v>1405092</v>
      </c>
      <c r="E122">
        <v>1</v>
      </c>
      <c r="F122">
        <v>1</v>
      </c>
      <c r="G122">
        <v>1</v>
      </c>
      <c r="H122">
        <v>3</v>
      </c>
      <c r="I122" t="s">
        <v>487</v>
      </c>
      <c r="J122" t="s">
        <v>488</v>
      </c>
      <c r="K122" t="s">
        <v>489</v>
      </c>
      <c r="L122">
        <v>1358</v>
      </c>
      <c r="N122">
        <v>1010</v>
      </c>
      <c r="O122" t="s">
        <v>468</v>
      </c>
      <c r="P122" t="s">
        <v>468</v>
      </c>
      <c r="Q122">
        <v>10</v>
      </c>
      <c r="Y122">
        <v>21.8</v>
      </c>
      <c r="AA122">
        <v>23.4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21.8</v>
      </c>
      <c r="AV122">
        <v>0</v>
      </c>
      <c r="AW122">
        <v>2</v>
      </c>
      <c r="AX122">
        <v>8808243</v>
      </c>
      <c r="AY122">
        <v>1</v>
      </c>
      <c r="AZ122">
        <v>0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ROW(Source!A40)</f>
        <v>40</v>
      </c>
      <c r="B123">
        <v>8808244</v>
      </c>
      <c r="C123">
        <v>8808232</v>
      </c>
      <c r="D123">
        <v>1405125</v>
      </c>
      <c r="E123">
        <v>1</v>
      </c>
      <c r="F123">
        <v>1</v>
      </c>
      <c r="G123">
        <v>1</v>
      </c>
      <c r="H123">
        <v>3</v>
      </c>
      <c r="I123" t="s">
        <v>490</v>
      </c>
      <c r="J123" t="s">
        <v>491</v>
      </c>
      <c r="K123" t="s">
        <v>492</v>
      </c>
      <c r="L123">
        <v>1358</v>
      </c>
      <c r="N123">
        <v>1010</v>
      </c>
      <c r="O123" t="s">
        <v>468</v>
      </c>
      <c r="P123" t="s">
        <v>468</v>
      </c>
      <c r="Q123">
        <v>10</v>
      </c>
      <c r="Y123">
        <v>21.8</v>
      </c>
      <c r="AA123">
        <v>26.4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21.8</v>
      </c>
      <c r="AV123">
        <v>0</v>
      </c>
      <c r="AW123">
        <v>2</v>
      </c>
      <c r="AX123">
        <v>8808244</v>
      </c>
      <c r="AY123">
        <v>1</v>
      </c>
      <c r="AZ123">
        <v>0</v>
      </c>
      <c r="BA123">
        <v>121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ROW(Source!A40)</f>
        <v>40</v>
      </c>
      <c r="B124">
        <v>8808245</v>
      </c>
      <c r="C124">
        <v>8808232</v>
      </c>
      <c r="D124">
        <v>1409339</v>
      </c>
      <c r="E124">
        <v>1</v>
      </c>
      <c r="F124">
        <v>1</v>
      </c>
      <c r="G124">
        <v>1</v>
      </c>
      <c r="H124">
        <v>3</v>
      </c>
      <c r="I124" t="s">
        <v>493</v>
      </c>
      <c r="J124" t="s">
        <v>494</v>
      </c>
      <c r="K124" t="s">
        <v>495</v>
      </c>
      <c r="L124">
        <v>1354</v>
      </c>
      <c r="N124">
        <v>1010</v>
      </c>
      <c r="O124" t="s">
        <v>38</v>
      </c>
      <c r="P124" t="s">
        <v>38</v>
      </c>
      <c r="Q124">
        <v>1</v>
      </c>
      <c r="Y124">
        <v>10</v>
      </c>
      <c r="AA124">
        <v>0.71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10</v>
      </c>
      <c r="AV124">
        <v>0</v>
      </c>
      <c r="AW124">
        <v>2</v>
      </c>
      <c r="AX124">
        <v>8808245</v>
      </c>
      <c r="AY124">
        <v>1</v>
      </c>
      <c r="AZ124">
        <v>0</v>
      </c>
      <c r="BA124">
        <v>122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ROW(Source!A40)</f>
        <v>40</v>
      </c>
      <c r="B125">
        <v>8808246</v>
      </c>
      <c r="C125">
        <v>8808232</v>
      </c>
      <c r="D125">
        <v>1444042</v>
      </c>
      <c r="E125">
        <v>1</v>
      </c>
      <c r="F125">
        <v>1</v>
      </c>
      <c r="G125">
        <v>1</v>
      </c>
      <c r="H125">
        <v>3</v>
      </c>
      <c r="I125" t="s">
        <v>469</v>
      </c>
      <c r="J125" t="s">
        <v>470</v>
      </c>
      <c r="K125" t="s">
        <v>471</v>
      </c>
      <c r="L125">
        <v>1358</v>
      </c>
      <c r="N125">
        <v>1010</v>
      </c>
      <c r="O125" t="s">
        <v>468</v>
      </c>
      <c r="P125" t="s">
        <v>468</v>
      </c>
      <c r="Q125">
        <v>10</v>
      </c>
      <c r="Y125">
        <v>25</v>
      </c>
      <c r="AA125">
        <v>64.8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25</v>
      </c>
      <c r="AV125">
        <v>0</v>
      </c>
      <c r="AW125">
        <v>2</v>
      </c>
      <c r="AX125">
        <v>8808246</v>
      </c>
      <c r="AY125">
        <v>1</v>
      </c>
      <c r="AZ125">
        <v>0</v>
      </c>
      <c r="BA125">
        <v>123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ROW(Source!A40)</f>
        <v>40</v>
      </c>
      <c r="B126">
        <v>8808247</v>
      </c>
      <c r="C126">
        <v>8808232</v>
      </c>
      <c r="D126">
        <v>1444120</v>
      </c>
      <c r="E126">
        <v>1</v>
      </c>
      <c r="F126">
        <v>1</v>
      </c>
      <c r="G126">
        <v>1</v>
      </c>
      <c r="H126">
        <v>3</v>
      </c>
      <c r="I126" t="s">
        <v>496</v>
      </c>
      <c r="J126" t="s">
        <v>497</v>
      </c>
      <c r="K126" t="s">
        <v>498</v>
      </c>
      <c r="L126">
        <v>1354</v>
      </c>
      <c r="N126">
        <v>1010</v>
      </c>
      <c r="O126" t="s">
        <v>38</v>
      </c>
      <c r="P126" t="s">
        <v>38</v>
      </c>
      <c r="Q126">
        <v>1</v>
      </c>
      <c r="Y126">
        <v>10</v>
      </c>
      <c r="AA126">
        <v>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10</v>
      </c>
      <c r="AV126">
        <v>0</v>
      </c>
      <c r="AW126">
        <v>2</v>
      </c>
      <c r="AX126">
        <v>8808247</v>
      </c>
      <c r="AY126">
        <v>1</v>
      </c>
      <c r="AZ126">
        <v>0</v>
      </c>
      <c r="BA126">
        <v>124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ROW(Source!A40)</f>
        <v>40</v>
      </c>
      <c r="B127">
        <v>8808248</v>
      </c>
      <c r="C127">
        <v>8808232</v>
      </c>
      <c r="D127">
        <v>1444148</v>
      </c>
      <c r="E127">
        <v>1</v>
      </c>
      <c r="F127">
        <v>1</v>
      </c>
      <c r="G127">
        <v>1</v>
      </c>
      <c r="H127">
        <v>3</v>
      </c>
      <c r="I127" t="s">
        <v>499</v>
      </c>
      <c r="J127" t="s">
        <v>500</v>
      </c>
      <c r="K127" t="s">
        <v>501</v>
      </c>
      <c r="L127">
        <v>1358</v>
      </c>
      <c r="N127">
        <v>1010</v>
      </c>
      <c r="O127" t="s">
        <v>468</v>
      </c>
      <c r="P127" t="s">
        <v>468</v>
      </c>
      <c r="Q127">
        <v>10</v>
      </c>
      <c r="Y127">
        <v>1</v>
      </c>
      <c r="AA127">
        <v>277.5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1</v>
      </c>
      <c r="AV127">
        <v>0</v>
      </c>
      <c r="AW127">
        <v>2</v>
      </c>
      <c r="AX127">
        <v>8808248</v>
      </c>
      <c r="AY127">
        <v>1</v>
      </c>
      <c r="AZ127">
        <v>0</v>
      </c>
      <c r="BA127">
        <v>125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ROW(Source!A40)</f>
        <v>40</v>
      </c>
      <c r="B128">
        <v>8808249</v>
      </c>
      <c r="C128">
        <v>8808232</v>
      </c>
      <c r="D128">
        <v>1444144</v>
      </c>
      <c r="E128">
        <v>1</v>
      </c>
      <c r="F128">
        <v>1</v>
      </c>
      <c r="G128">
        <v>1</v>
      </c>
      <c r="H128">
        <v>3</v>
      </c>
      <c r="I128" t="s">
        <v>472</v>
      </c>
      <c r="J128" t="s">
        <v>473</v>
      </c>
      <c r="K128" t="s">
        <v>474</v>
      </c>
      <c r="L128">
        <v>1354</v>
      </c>
      <c r="N128">
        <v>1010</v>
      </c>
      <c r="O128" t="s">
        <v>38</v>
      </c>
      <c r="P128" t="s">
        <v>38</v>
      </c>
      <c r="Q128">
        <v>1</v>
      </c>
      <c r="Y128">
        <v>5</v>
      </c>
      <c r="AA128">
        <v>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5</v>
      </c>
      <c r="AV128">
        <v>0</v>
      </c>
      <c r="AW128">
        <v>2</v>
      </c>
      <c r="AX128">
        <v>8808249</v>
      </c>
      <c r="AY128">
        <v>1</v>
      </c>
      <c r="AZ128">
        <v>0</v>
      </c>
      <c r="BA128">
        <v>126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ROW(Source!A42)</f>
        <v>42</v>
      </c>
      <c r="B129">
        <v>8808251</v>
      </c>
      <c r="C129">
        <v>8808250</v>
      </c>
      <c r="D129">
        <v>121639</v>
      </c>
      <c r="E129">
        <v>1</v>
      </c>
      <c r="F129">
        <v>1</v>
      </c>
      <c r="G129">
        <v>1</v>
      </c>
      <c r="H129">
        <v>1</v>
      </c>
      <c r="I129" t="s">
        <v>439</v>
      </c>
      <c r="K129" t="s">
        <v>373</v>
      </c>
      <c r="L129">
        <v>1369</v>
      </c>
      <c r="N129">
        <v>1013</v>
      </c>
      <c r="O129" t="s">
        <v>311</v>
      </c>
      <c r="P129" t="s">
        <v>311</v>
      </c>
      <c r="Q129">
        <v>1</v>
      </c>
      <c r="Y129">
        <v>5.61</v>
      </c>
      <c r="AA129">
        <v>0</v>
      </c>
      <c r="AB129">
        <v>0</v>
      </c>
      <c r="AC129">
        <v>0</v>
      </c>
      <c r="AD129">
        <v>9.4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5.61</v>
      </c>
      <c r="AV129">
        <v>1</v>
      </c>
      <c r="AW129">
        <v>2</v>
      </c>
      <c r="AX129">
        <v>8808251</v>
      </c>
      <c r="AY129">
        <v>1</v>
      </c>
      <c r="AZ129">
        <v>0</v>
      </c>
      <c r="BA129">
        <v>127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ROW(Source!A42)</f>
        <v>42</v>
      </c>
      <c r="B130">
        <v>8808252</v>
      </c>
      <c r="C130">
        <v>8808250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23</v>
      </c>
      <c r="K130" t="s">
        <v>312</v>
      </c>
      <c r="L130">
        <v>608254</v>
      </c>
      <c r="N130">
        <v>1013</v>
      </c>
      <c r="O130" t="s">
        <v>313</v>
      </c>
      <c r="P130" t="s">
        <v>313</v>
      </c>
      <c r="Q130">
        <v>1</v>
      </c>
      <c r="Y130">
        <v>0.02</v>
      </c>
      <c r="AA130">
        <v>0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0.02</v>
      </c>
      <c r="AV130">
        <v>2</v>
      </c>
      <c r="AW130">
        <v>2</v>
      </c>
      <c r="AX130">
        <v>8808252</v>
      </c>
      <c r="AY130">
        <v>1</v>
      </c>
      <c r="AZ130">
        <v>0</v>
      </c>
      <c r="BA130">
        <v>128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ROW(Source!A42)</f>
        <v>42</v>
      </c>
      <c r="B131">
        <v>8808253</v>
      </c>
      <c r="C131">
        <v>8808250</v>
      </c>
      <c r="D131">
        <v>1466783</v>
      </c>
      <c r="E131">
        <v>1</v>
      </c>
      <c r="F131">
        <v>1</v>
      </c>
      <c r="G131">
        <v>1</v>
      </c>
      <c r="H131">
        <v>2</v>
      </c>
      <c r="I131" t="s">
        <v>419</v>
      </c>
      <c r="J131" t="s">
        <v>319</v>
      </c>
      <c r="K131" t="s">
        <v>420</v>
      </c>
      <c r="L131">
        <v>1480</v>
      </c>
      <c r="N131">
        <v>1013</v>
      </c>
      <c r="O131" t="s">
        <v>421</v>
      </c>
      <c r="P131" t="s">
        <v>422</v>
      </c>
      <c r="Q131">
        <v>1</v>
      </c>
      <c r="Y131">
        <v>0.01</v>
      </c>
      <c r="AA131">
        <v>0</v>
      </c>
      <c r="AB131">
        <v>134.65</v>
      </c>
      <c r="AC131">
        <v>13.5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0.01</v>
      </c>
      <c r="AV131">
        <v>0</v>
      </c>
      <c r="AW131">
        <v>2</v>
      </c>
      <c r="AX131">
        <v>8808253</v>
      </c>
      <c r="AY131">
        <v>1</v>
      </c>
      <c r="AZ131">
        <v>0</v>
      </c>
      <c r="BA131">
        <v>129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ROW(Source!A42)</f>
        <v>42</v>
      </c>
      <c r="B132">
        <v>8808254</v>
      </c>
      <c r="C132">
        <v>8808250</v>
      </c>
      <c r="D132">
        <v>1471982</v>
      </c>
      <c r="E132">
        <v>1</v>
      </c>
      <c r="F132">
        <v>1</v>
      </c>
      <c r="G132">
        <v>1</v>
      </c>
      <c r="H132">
        <v>2</v>
      </c>
      <c r="I132" t="s">
        <v>446</v>
      </c>
      <c r="J132" t="s">
        <v>447</v>
      </c>
      <c r="K132" t="s">
        <v>448</v>
      </c>
      <c r="L132">
        <v>1480</v>
      </c>
      <c r="N132">
        <v>1013</v>
      </c>
      <c r="O132" t="s">
        <v>421</v>
      </c>
      <c r="P132" t="s">
        <v>422</v>
      </c>
      <c r="Q132">
        <v>1</v>
      </c>
      <c r="Y132">
        <v>0.01</v>
      </c>
      <c r="AA132">
        <v>0</v>
      </c>
      <c r="AB132">
        <v>95.53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0.01</v>
      </c>
      <c r="AV132">
        <v>0</v>
      </c>
      <c r="AW132">
        <v>2</v>
      </c>
      <c r="AX132">
        <v>8808254</v>
      </c>
      <c r="AY132">
        <v>1</v>
      </c>
      <c r="AZ132">
        <v>0</v>
      </c>
      <c r="BA132">
        <v>130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ROW(Source!A42)</f>
        <v>42</v>
      </c>
      <c r="B133">
        <v>8808255</v>
      </c>
      <c r="C133">
        <v>8808250</v>
      </c>
      <c r="D133">
        <v>1404090</v>
      </c>
      <c r="E133">
        <v>1</v>
      </c>
      <c r="F133">
        <v>1</v>
      </c>
      <c r="G133">
        <v>1</v>
      </c>
      <c r="H133">
        <v>3</v>
      </c>
      <c r="I133" t="s">
        <v>502</v>
      </c>
      <c r="J133" t="s">
        <v>503</v>
      </c>
      <c r="K133" t="s">
        <v>504</v>
      </c>
      <c r="L133">
        <v>1348</v>
      </c>
      <c r="N133">
        <v>1009</v>
      </c>
      <c r="O133" t="s">
        <v>334</v>
      </c>
      <c r="P133" t="s">
        <v>334</v>
      </c>
      <c r="Q133">
        <v>1000</v>
      </c>
      <c r="Y133">
        <v>0.00043</v>
      </c>
      <c r="AA133">
        <v>1820</v>
      </c>
      <c r="AB133">
        <v>0</v>
      </c>
      <c r="AC133">
        <v>0</v>
      </c>
      <c r="AD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0.00043</v>
      </c>
      <c r="AV133">
        <v>0</v>
      </c>
      <c r="AW133">
        <v>2</v>
      </c>
      <c r="AX133">
        <v>8808255</v>
      </c>
      <c r="AY133">
        <v>1</v>
      </c>
      <c r="AZ133">
        <v>0</v>
      </c>
      <c r="BA133">
        <v>131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ROW(Source!A42)</f>
        <v>42</v>
      </c>
      <c r="B134">
        <v>8808256</v>
      </c>
      <c r="C134">
        <v>8808250</v>
      </c>
      <c r="D134">
        <v>1405803</v>
      </c>
      <c r="E134">
        <v>1</v>
      </c>
      <c r="F134">
        <v>1</v>
      </c>
      <c r="G134">
        <v>1</v>
      </c>
      <c r="H134">
        <v>3</v>
      </c>
      <c r="I134" t="s">
        <v>459</v>
      </c>
      <c r="J134" t="s">
        <v>460</v>
      </c>
      <c r="K134" t="s">
        <v>461</v>
      </c>
      <c r="L134">
        <v>1346</v>
      </c>
      <c r="N134">
        <v>1009</v>
      </c>
      <c r="O134" t="s">
        <v>338</v>
      </c>
      <c r="P134" t="s">
        <v>338</v>
      </c>
      <c r="Q134">
        <v>1</v>
      </c>
      <c r="Y134">
        <v>0.02</v>
      </c>
      <c r="AA134">
        <v>28.6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0.02</v>
      </c>
      <c r="AV134">
        <v>0</v>
      </c>
      <c r="AW134">
        <v>2</v>
      </c>
      <c r="AX134">
        <v>8808256</v>
      </c>
      <c r="AY134">
        <v>1</v>
      </c>
      <c r="AZ134">
        <v>0</v>
      </c>
      <c r="BA134">
        <v>132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ROW(Source!A42)</f>
        <v>42</v>
      </c>
      <c r="B135">
        <v>8808257</v>
      </c>
      <c r="C135">
        <v>8808250</v>
      </c>
      <c r="D135">
        <v>1444068</v>
      </c>
      <c r="E135">
        <v>1</v>
      </c>
      <c r="F135">
        <v>1</v>
      </c>
      <c r="G135">
        <v>1</v>
      </c>
      <c r="H135">
        <v>3</v>
      </c>
      <c r="I135" t="s">
        <v>505</v>
      </c>
      <c r="J135" t="s">
        <v>506</v>
      </c>
      <c r="K135" t="s">
        <v>507</v>
      </c>
      <c r="L135">
        <v>1355</v>
      </c>
      <c r="N135">
        <v>1010</v>
      </c>
      <c r="O135" t="s">
        <v>458</v>
      </c>
      <c r="P135" t="s">
        <v>458</v>
      </c>
      <c r="Q135">
        <v>100</v>
      </c>
      <c r="Y135">
        <v>0.31</v>
      </c>
      <c r="AA135">
        <v>528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0.31</v>
      </c>
      <c r="AV135">
        <v>0</v>
      </c>
      <c r="AW135">
        <v>2</v>
      </c>
      <c r="AX135">
        <v>8808257</v>
      </c>
      <c r="AY135">
        <v>1</v>
      </c>
      <c r="AZ135">
        <v>0</v>
      </c>
      <c r="BA135">
        <v>133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ROW(Source!A42)</f>
        <v>42</v>
      </c>
      <c r="B136">
        <v>8808258</v>
      </c>
      <c r="C136">
        <v>8808250</v>
      </c>
      <c r="D136">
        <v>1444101</v>
      </c>
      <c r="E136">
        <v>1</v>
      </c>
      <c r="F136">
        <v>1</v>
      </c>
      <c r="G136">
        <v>1</v>
      </c>
      <c r="H136">
        <v>3</v>
      </c>
      <c r="I136" t="s">
        <v>508</v>
      </c>
      <c r="J136" t="s">
        <v>509</v>
      </c>
      <c r="K136" t="s">
        <v>510</v>
      </c>
      <c r="L136">
        <v>1358</v>
      </c>
      <c r="N136">
        <v>1010</v>
      </c>
      <c r="O136" t="s">
        <v>468</v>
      </c>
      <c r="P136" t="s">
        <v>468</v>
      </c>
      <c r="Q136">
        <v>10</v>
      </c>
      <c r="Y136">
        <v>0.8</v>
      </c>
      <c r="AA136">
        <v>18.7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0.8</v>
      </c>
      <c r="AV136">
        <v>0</v>
      </c>
      <c r="AW136">
        <v>2</v>
      </c>
      <c r="AX136">
        <v>8808258</v>
      </c>
      <c r="AY136">
        <v>1</v>
      </c>
      <c r="AZ136">
        <v>0</v>
      </c>
      <c r="BA136">
        <v>134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ROW(Source!A42)</f>
        <v>42</v>
      </c>
      <c r="B137">
        <v>8808259</v>
      </c>
      <c r="C137">
        <v>8808250</v>
      </c>
      <c r="D137">
        <v>1444120</v>
      </c>
      <c r="E137">
        <v>1</v>
      </c>
      <c r="F137">
        <v>1</v>
      </c>
      <c r="G137">
        <v>1</v>
      </c>
      <c r="H137">
        <v>3</v>
      </c>
      <c r="I137" t="s">
        <v>496</v>
      </c>
      <c r="J137" t="s">
        <v>497</v>
      </c>
      <c r="K137" t="s">
        <v>498</v>
      </c>
      <c r="L137">
        <v>1354</v>
      </c>
      <c r="N137">
        <v>1010</v>
      </c>
      <c r="O137" t="s">
        <v>38</v>
      </c>
      <c r="P137" t="s">
        <v>38</v>
      </c>
      <c r="Q137">
        <v>1</v>
      </c>
      <c r="Y137">
        <v>12.2</v>
      </c>
      <c r="AA137">
        <v>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12.2</v>
      </c>
      <c r="AV137">
        <v>0</v>
      </c>
      <c r="AW137">
        <v>2</v>
      </c>
      <c r="AX137">
        <v>8808259</v>
      </c>
      <c r="AY137">
        <v>1</v>
      </c>
      <c r="AZ137">
        <v>0</v>
      </c>
      <c r="BA137">
        <v>135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ROW(Source!A42)</f>
        <v>42</v>
      </c>
      <c r="B138">
        <v>8808260</v>
      </c>
      <c r="C138">
        <v>8808250</v>
      </c>
      <c r="D138">
        <v>1444228</v>
      </c>
      <c r="E138">
        <v>1</v>
      </c>
      <c r="F138">
        <v>1</v>
      </c>
      <c r="G138">
        <v>1</v>
      </c>
      <c r="H138">
        <v>3</v>
      </c>
      <c r="I138" t="s">
        <v>475</v>
      </c>
      <c r="J138" t="s">
        <v>476</v>
      </c>
      <c r="K138" t="s">
        <v>477</v>
      </c>
      <c r="L138">
        <v>1355</v>
      </c>
      <c r="N138">
        <v>1010</v>
      </c>
      <c r="O138" t="s">
        <v>458</v>
      </c>
      <c r="P138" t="s">
        <v>458</v>
      </c>
      <c r="Q138">
        <v>100</v>
      </c>
      <c r="Y138">
        <v>0.05</v>
      </c>
      <c r="AA138">
        <v>7086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0.05</v>
      </c>
      <c r="AV138">
        <v>0</v>
      </c>
      <c r="AW138">
        <v>2</v>
      </c>
      <c r="AX138">
        <v>8808260</v>
      </c>
      <c r="AY138">
        <v>1</v>
      </c>
      <c r="AZ138">
        <v>0</v>
      </c>
      <c r="BA138">
        <v>136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ROW(Source!A42)</f>
        <v>42</v>
      </c>
      <c r="B139">
        <v>8808261</v>
      </c>
      <c r="C139">
        <v>8808250</v>
      </c>
      <c r="D139">
        <v>1444364</v>
      </c>
      <c r="E139">
        <v>1</v>
      </c>
      <c r="F139">
        <v>1</v>
      </c>
      <c r="G139">
        <v>1</v>
      </c>
      <c r="H139">
        <v>3</v>
      </c>
      <c r="I139" t="s">
        <v>511</v>
      </c>
      <c r="J139" t="s">
        <v>512</v>
      </c>
      <c r="K139" t="s">
        <v>513</v>
      </c>
      <c r="L139">
        <v>1355</v>
      </c>
      <c r="N139">
        <v>1010</v>
      </c>
      <c r="O139" t="s">
        <v>458</v>
      </c>
      <c r="P139" t="s">
        <v>458</v>
      </c>
      <c r="Q139">
        <v>100</v>
      </c>
      <c r="Y139">
        <v>0.002</v>
      </c>
      <c r="AA139">
        <v>142.5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0.002</v>
      </c>
      <c r="AV139">
        <v>0</v>
      </c>
      <c r="AW139">
        <v>2</v>
      </c>
      <c r="AX139">
        <v>8808261</v>
      </c>
      <c r="AY139">
        <v>1</v>
      </c>
      <c r="AZ139">
        <v>0</v>
      </c>
      <c r="BA139">
        <v>137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ROW(Source!A42)</f>
        <v>42</v>
      </c>
      <c r="B140">
        <v>8808262</v>
      </c>
      <c r="C140">
        <v>8808250</v>
      </c>
      <c r="D140">
        <v>1459071</v>
      </c>
      <c r="E140">
        <v>1</v>
      </c>
      <c r="F140">
        <v>1</v>
      </c>
      <c r="G140">
        <v>1</v>
      </c>
      <c r="H140">
        <v>3</v>
      </c>
      <c r="I140" t="s">
        <v>514</v>
      </c>
      <c r="J140" t="s">
        <v>515</v>
      </c>
      <c r="K140" t="s">
        <v>516</v>
      </c>
      <c r="L140">
        <v>1346</v>
      </c>
      <c r="N140">
        <v>1009</v>
      </c>
      <c r="O140" t="s">
        <v>338</v>
      </c>
      <c r="P140" t="s">
        <v>338</v>
      </c>
      <c r="Q140">
        <v>1</v>
      </c>
      <c r="Y140">
        <v>0.16</v>
      </c>
      <c r="AA140">
        <v>91.29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0.16</v>
      </c>
      <c r="AV140">
        <v>0</v>
      </c>
      <c r="AW140">
        <v>2</v>
      </c>
      <c r="AX140">
        <v>8808262</v>
      </c>
      <c r="AY140">
        <v>1</v>
      </c>
      <c r="AZ140">
        <v>0</v>
      </c>
      <c r="BA140">
        <v>138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ROW(Source!A42)</f>
        <v>42</v>
      </c>
      <c r="B141">
        <v>8808274</v>
      </c>
      <c r="C141">
        <v>8808250</v>
      </c>
      <c r="D141">
        <v>0</v>
      </c>
      <c r="E141">
        <v>0</v>
      </c>
      <c r="F141">
        <v>1</v>
      </c>
      <c r="G141">
        <v>1</v>
      </c>
      <c r="H141">
        <v>3</v>
      </c>
      <c r="I141" t="s">
        <v>18</v>
      </c>
      <c r="K141" t="s">
        <v>117</v>
      </c>
      <c r="L141">
        <v>1303</v>
      </c>
      <c r="N141">
        <v>1003</v>
      </c>
      <c r="O141" t="s">
        <v>118</v>
      </c>
      <c r="P141" t="s">
        <v>118</v>
      </c>
      <c r="Q141">
        <v>1000</v>
      </c>
      <c r="Y141">
        <v>0.03</v>
      </c>
      <c r="AA141">
        <v>9400</v>
      </c>
      <c r="AB141">
        <v>0</v>
      </c>
      <c r="AC141">
        <v>0</v>
      </c>
      <c r="AD141">
        <v>0</v>
      </c>
      <c r="AN141">
        <v>0</v>
      </c>
      <c r="AO141">
        <v>0</v>
      </c>
      <c r="AP141">
        <v>2</v>
      </c>
      <c r="AQ141">
        <v>0</v>
      </c>
      <c r="AR141">
        <v>0</v>
      </c>
      <c r="AT141">
        <v>0.03</v>
      </c>
      <c r="AV141">
        <v>0</v>
      </c>
      <c r="AW141">
        <v>1</v>
      </c>
      <c r="AX141">
        <v>-1</v>
      </c>
      <c r="AY141">
        <v>0</v>
      </c>
      <c r="AZ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ROW(Source!A42)</f>
        <v>42</v>
      </c>
      <c r="B142">
        <v>8808277</v>
      </c>
      <c r="C142">
        <v>8808250</v>
      </c>
      <c r="D142">
        <v>0</v>
      </c>
      <c r="E142">
        <v>0</v>
      </c>
      <c r="F142">
        <v>1</v>
      </c>
      <c r="G142">
        <v>1</v>
      </c>
      <c r="H142">
        <v>3</v>
      </c>
      <c r="I142" t="s">
        <v>18</v>
      </c>
      <c r="K142" t="s">
        <v>120</v>
      </c>
      <c r="L142">
        <v>1303</v>
      </c>
      <c r="N142">
        <v>1003</v>
      </c>
      <c r="O142" t="s">
        <v>118</v>
      </c>
      <c r="P142" t="s">
        <v>118</v>
      </c>
      <c r="Q142">
        <v>1000</v>
      </c>
      <c r="Y142">
        <v>0.072</v>
      </c>
      <c r="AA142">
        <v>19950</v>
      </c>
      <c r="AB142">
        <v>0</v>
      </c>
      <c r="AC142">
        <v>0</v>
      </c>
      <c r="AD142">
        <v>0</v>
      </c>
      <c r="AN142">
        <v>0</v>
      </c>
      <c r="AO142">
        <v>0</v>
      </c>
      <c r="AP142">
        <v>2</v>
      </c>
      <c r="AQ142">
        <v>0</v>
      </c>
      <c r="AR142">
        <v>0</v>
      </c>
      <c r="AT142">
        <v>0.072</v>
      </c>
      <c r="AV142">
        <v>0</v>
      </c>
      <c r="AW142">
        <v>1</v>
      </c>
      <c r="AX142">
        <v>-1</v>
      </c>
      <c r="AY142">
        <v>0</v>
      </c>
      <c r="AZ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ROW(Source!A45)</f>
        <v>45</v>
      </c>
      <c r="B143">
        <v>8808264</v>
      </c>
      <c r="C143">
        <v>8808263</v>
      </c>
      <c r="D143">
        <v>121651</v>
      </c>
      <c r="E143">
        <v>1</v>
      </c>
      <c r="F143">
        <v>1</v>
      </c>
      <c r="G143">
        <v>1</v>
      </c>
      <c r="H143">
        <v>1</v>
      </c>
      <c r="I143" t="s">
        <v>423</v>
      </c>
      <c r="K143" t="s">
        <v>355</v>
      </c>
      <c r="L143">
        <v>1369</v>
      </c>
      <c r="N143">
        <v>1013</v>
      </c>
      <c r="O143" t="s">
        <v>311</v>
      </c>
      <c r="P143" t="s">
        <v>311</v>
      </c>
      <c r="Q143">
        <v>1</v>
      </c>
      <c r="Y143">
        <v>1.56</v>
      </c>
      <c r="AA143">
        <v>0</v>
      </c>
      <c r="AB143">
        <v>0</v>
      </c>
      <c r="AC143">
        <v>0</v>
      </c>
      <c r="AD143">
        <v>9.91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1.56</v>
      </c>
      <c r="AV143">
        <v>1</v>
      </c>
      <c r="AW143">
        <v>2</v>
      </c>
      <c r="AX143">
        <v>8808264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ROW(Source!A45)</f>
        <v>45</v>
      </c>
      <c r="B144">
        <v>8808265</v>
      </c>
      <c r="C144">
        <v>8808263</v>
      </c>
      <c r="D144">
        <v>1405879</v>
      </c>
      <c r="E144">
        <v>1</v>
      </c>
      <c r="F144">
        <v>1</v>
      </c>
      <c r="G144">
        <v>1</v>
      </c>
      <c r="H144">
        <v>3</v>
      </c>
      <c r="I144" t="s">
        <v>414</v>
      </c>
      <c r="J144" t="s">
        <v>415</v>
      </c>
      <c r="K144" t="s">
        <v>416</v>
      </c>
      <c r="L144">
        <v>1346</v>
      </c>
      <c r="N144">
        <v>1009</v>
      </c>
      <c r="O144" t="s">
        <v>338</v>
      </c>
      <c r="P144" t="s">
        <v>338</v>
      </c>
      <c r="Q144">
        <v>1</v>
      </c>
      <c r="Y144">
        <v>0.042</v>
      </c>
      <c r="AA144">
        <v>26.44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0.042</v>
      </c>
      <c r="AV144">
        <v>0</v>
      </c>
      <c r="AW144">
        <v>2</v>
      </c>
      <c r="AX144">
        <v>8808265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ROW(Source!A46)</f>
        <v>46</v>
      </c>
      <c r="B145">
        <v>8808267</v>
      </c>
      <c r="C145">
        <v>8808266</v>
      </c>
      <c r="D145">
        <v>121518</v>
      </c>
      <c r="E145">
        <v>1</v>
      </c>
      <c r="F145">
        <v>1</v>
      </c>
      <c r="G145">
        <v>1</v>
      </c>
      <c r="H145">
        <v>1</v>
      </c>
      <c r="I145" t="s">
        <v>517</v>
      </c>
      <c r="K145" t="s">
        <v>518</v>
      </c>
      <c r="L145">
        <v>1476</v>
      </c>
      <c r="N145">
        <v>1013</v>
      </c>
      <c r="O145" t="s">
        <v>519</v>
      </c>
      <c r="P145" t="s">
        <v>520</v>
      </c>
      <c r="Q145">
        <v>1</v>
      </c>
      <c r="Y145">
        <v>132.5</v>
      </c>
      <c r="AA145">
        <v>0</v>
      </c>
      <c r="AB145">
        <v>0</v>
      </c>
      <c r="AC145">
        <v>0</v>
      </c>
      <c r="AD145">
        <v>15.47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132.5</v>
      </c>
      <c r="AV145">
        <v>1</v>
      </c>
      <c r="AW145">
        <v>2</v>
      </c>
      <c r="AX145">
        <v>8808267</v>
      </c>
      <c r="AY145">
        <v>1</v>
      </c>
      <c r="AZ145">
        <v>0</v>
      </c>
      <c r="BA145">
        <v>141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ROW(Source!A46)</f>
        <v>46</v>
      </c>
      <c r="B146">
        <v>8808268</v>
      </c>
      <c r="C146">
        <v>8808266</v>
      </c>
      <c r="D146">
        <v>121519</v>
      </c>
      <c r="E146">
        <v>1</v>
      </c>
      <c r="F146">
        <v>1</v>
      </c>
      <c r="G146">
        <v>1</v>
      </c>
      <c r="H146">
        <v>1</v>
      </c>
      <c r="I146" t="s">
        <v>521</v>
      </c>
      <c r="K146" t="s">
        <v>522</v>
      </c>
      <c r="L146">
        <v>1476</v>
      </c>
      <c r="N146">
        <v>1013</v>
      </c>
      <c r="O146" t="s">
        <v>519</v>
      </c>
      <c r="P146" t="s">
        <v>520</v>
      </c>
      <c r="Q146">
        <v>1</v>
      </c>
      <c r="Y146">
        <v>66.25</v>
      </c>
      <c r="AA146">
        <v>0</v>
      </c>
      <c r="AB146">
        <v>0</v>
      </c>
      <c r="AC146">
        <v>0</v>
      </c>
      <c r="AD146">
        <v>14.12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66.25</v>
      </c>
      <c r="AV146">
        <v>1</v>
      </c>
      <c r="AW146">
        <v>2</v>
      </c>
      <c r="AX146">
        <v>8808268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ROW(Source!A46)</f>
        <v>46</v>
      </c>
      <c r="B147">
        <v>8808269</v>
      </c>
      <c r="C147">
        <v>8808266</v>
      </c>
      <c r="D147">
        <v>121526</v>
      </c>
      <c r="E147">
        <v>1</v>
      </c>
      <c r="F147">
        <v>1</v>
      </c>
      <c r="G147">
        <v>1</v>
      </c>
      <c r="H147">
        <v>1</v>
      </c>
      <c r="I147" t="s">
        <v>523</v>
      </c>
      <c r="K147" t="s">
        <v>524</v>
      </c>
      <c r="L147">
        <v>1476</v>
      </c>
      <c r="N147">
        <v>1013</v>
      </c>
      <c r="O147" t="s">
        <v>519</v>
      </c>
      <c r="P147" t="s">
        <v>520</v>
      </c>
      <c r="Q147">
        <v>1</v>
      </c>
      <c r="Y147">
        <v>66.25</v>
      </c>
      <c r="AA147">
        <v>0</v>
      </c>
      <c r="AB147">
        <v>0</v>
      </c>
      <c r="AC147">
        <v>0</v>
      </c>
      <c r="AD147">
        <v>12.66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66.25</v>
      </c>
      <c r="AV147">
        <v>1</v>
      </c>
      <c r="AW147">
        <v>2</v>
      </c>
      <c r="AX147">
        <v>8808269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3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ROW(Source!A26)</f>
        <v>26</v>
      </c>
      <c r="B1">
        <v>8808097</v>
      </c>
      <c r="C1">
        <v>8808096</v>
      </c>
      <c r="D1">
        <v>5521930</v>
      </c>
      <c r="E1">
        <v>1</v>
      </c>
      <c r="F1">
        <v>1</v>
      </c>
      <c r="G1">
        <v>1</v>
      </c>
      <c r="H1">
        <v>1</v>
      </c>
      <c r="I1" t="s">
        <v>309</v>
      </c>
      <c r="K1" t="s">
        <v>310</v>
      </c>
      <c r="L1">
        <v>1369</v>
      </c>
      <c r="N1">
        <v>1013</v>
      </c>
      <c r="O1" t="s">
        <v>311</v>
      </c>
      <c r="P1" t="s">
        <v>311</v>
      </c>
      <c r="Q1">
        <v>1</v>
      </c>
      <c r="X1">
        <v>79.75</v>
      </c>
      <c r="Y1">
        <v>0</v>
      </c>
      <c r="Z1">
        <v>0</v>
      </c>
      <c r="AA1">
        <v>0</v>
      </c>
      <c r="AB1">
        <v>9.77</v>
      </c>
      <c r="AC1">
        <v>0</v>
      </c>
      <c r="AD1">
        <v>1</v>
      </c>
      <c r="AE1">
        <v>1</v>
      </c>
      <c r="AG1">
        <v>79.75</v>
      </c>
      <c r="AH1">
        <v>2</v>
      </c>
      <c r="AI1">
        <v>8808097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ROW(Source!A26)</f>
        <v>26</v>
      </c>
      <c r="B2">
        <v>8808098</v>
      </c>
      <c r="C2">
        <v>8808096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312</v>
      </c>
      <c r="L2">
        <v>608254</v>
      </c>
      <c r="N2">
        <v>1013</v>
      </c>
      <c r="O2" t="s">
        <v>313</v>
      </c>
      <c r="P2" t="s">
        <v>313</v>
      </c>
      <c r="Q2">
        <v>1</v>
      </c>
      <c r="X2">
        <v>1.77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1.77</v>
      </c>
      <c r="AH2">
        <v>2</v>
      </c>
      <c r="AI2">
        <v>8808098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ROW(Source!A26)</f>
        <v>26</v>
      </c>
      <c r="B3">
        <v>8808099</v>
      </c>
      <c r="C3">
        <v>8808096</v>
      </c>
      <c r="D3">
        <v>5493705</v>
      </c>
      <c r="E3">
        <v>1</v>
      </c>
      <c r="F3">
        <v>1</v>
      </c>
      <c r="G3">
        <v>1</v>
      </c>
      <c r="H3">
        <v>2</v>
      </c>
      <c r="I3" t="s">
        <v>314</v>
      </c>
      <c r="J3" t="s">
        <v>315</v>
      </c>
      <c r="K3" t="s">
        <v>316</v>
      </c>
      <c r="L3">
        <v>1368</v>
      </c>
      <c r="N3">
        <v>1011</v>
      </c>
      <c r="O3" t="s">
        <v>317</v>
      </c>
      <c r="P3" t="s">
        <v>317</v>
      </c>
      <c r="Q3">
        <v>1</v>
      </c>
      <c r="X3">
        <v>0.27</v>
      </c>
      <c r="Y3">
        <v>0</v>
      </c>
      <c r="Z3">
        <v>86.4</v>
      </c>
      <c r="AA3">
        <v>13.5</v>
      </c>
      <c r="AB3">
        <v>0</v>
      </c>
      <c r="AC3">
        <v>0</v>
      </c>
      <c r="AD3">
        <v>1</v>
      </c>
      <c r="AE3">
        <v>0</v>
      </c>
      <c r="AG3">
        <v>0.27</v>
      </c>
      <c r="AH3">
        <v>2</v>
      </c>
      <c r="AI3">
        <v>8808099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ROW(Source!A26)</f>
        <v>26</v>
      </c>
      <c r="B4">
        <v>8808100</v>
      </c>
      <c r="C4">
        <v>8808096</v>
      </c>
      <c r="D4">
        <v>5493882</v>
      </c>
      <c r="E4">
        <v>1</v>
      </c>
      <c r="F4">
        <v>1</v>
      </c>
      <c r="G4">
        <v>1</v>
      </c>
      <c r="H4">
        <v>2</v>
      </c>
      <c r="I4" t="s">
        <v>318</v>
      </c>
      <c r="J4" t="s">
        <v>319</v>
      </c>
      <c r="K4" t="s">
        <v>320</v>
      </c>
      <c r="L4">
        <v>1368</v>
      </c>
      <c r="N4">
        <v>1011</v>
      </c>
      <c r="O4" t="s">
        <v>317</v>
      </c>
      <c r="P4" t="s">
        <v>317</v>
      </c>
      <c r="Q4">
        <v>1</v>
      </c>
      <c r="X4">
        <v>0.1</v>
      </c>
      <c r="Y4">
        <v>0</v>
      </c>
      <c r="Z4">
        <v>112</v>
      </c>
      <c r="AA4">
        <v>13.5</v>
      </c>
      <c r="AB4">
        <v>0</v>
      </c>
      <c r="AC4">
        <v>0</v>
      </c>
      <c r="AD4">
        <v>1</v>
      </c>
      <c r="AE4">
        <v>0</v>
      </c>
      <c r="AG4">
        <v>0.1</v>
      </c>
      <c r="AH4">
        <v>2</v>
      </c>
      <c r="AI4">
        <v>8808100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8808101</v>
      </c>
      <c r="C5">
        <v>8808096</v>
      </c>
      <c r="D5">
        <v>5494276</v>
      </c>
      <c r="E5">
        <v>1</v>
      </c>
      <c r="F5">
        <v>1</v>
      </c>
      <c r="G5">
        <v>1</v>
      </c>
      <c r="H5">
        <v>2</v>
      </c>
      <c r="I5" t="s">
        <v>321</v>
      </c>
      <c r="J5" t="s">
        <v>322</v>
      </c>
      <c r="K5" t="s">
        <v>323</v>
      </c>
      <c r="L5">
        <v>1368</v>
      </c>
      <c r="N5">
        <v>1011</v>
      </c>
      <c r="O5" t="s">
        <v>317</v>
      </c>
      <c r="P5" t="s">
        <v>317</v>
      </c>
      <c r="Q5">
        <v>1</v>
      </c>
      <c r="X5">
        <v>34.92</v>
      </c>
      <c r="Y5">
        <v>0</v>
      </c>
      <c r="Z5">
        <v>1.2</v>
      </c>
      <c r="AA5">
        <v>0</v>
      </c>
      <c r="AB5">
        <v>0</v>
      </c>
      <c r="AC5">
        <v>0</v>
      </c>
      <c r="AD5">
        <v>1</v>
      </c>
      <c r="AE5">
        <v>0</v>
      </c>
      <c r="AG5">
        <v>34.92</v>
      </c>
      <c r="AH5">
        <v>2</v>
      </c>
      <c r="AI5">
        <v>8808101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8808102</v>
      </c>
      <c r="C6">
        <v>8808096</v>
      </c>
      <c r="D6">
        <v>5496870</v>
      </c>
      <c r="E6">
        <v>1</v>
      </c>
      <c r="F6">
        <v>1</v>
      </c>
      <c r="G6">
        <v>1</v>
      </c>
      <c r="H6">
        <v>2</v>
      </c>
      <c r="I6" t="s">
        <v>324</v>
      </c>
      <c r="J6" t="s">
        <v>325</v>
      </c>
      <c r="K6" t="s">
        <v>326</v>
      </c>
      <c r="L6">
        <v>1368</v>
      </c>
      <c r="N6">
        <v>1011</v>
      </c>
      <c r="O6" t="s">
        <v>317</v>
      </c>
      <c r="P6" t="s">
        <v>317</v>
      </c>
      <c r="Q6">
        <v>1</v>
      </c>
      <c r="X6">
        <v>1.4</v>
      </c>
      <c r="Y6">
        <v>0</v>
      </c>
      <c r="Z6">
        <v>75.4</v>
      </c>
      <c r="AA6">
        <v>0</v>
      </c>
      <c r="AB6">
        <v>0</v>
      </c>
      <c r="AC6">
        <v>0</v>
      </c>
      <c r="AD6">
        <v>1</v>
      </c>
      <c r="AE6">
        <v>0</v>
      </c>
      <c r="AG6">
        <v>1.4</v>
      </c>
      <c r="AH6">
        <v>2</v>
      </c>
      <c r="AI6">
        <v>8808102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8808103</v>
      </c>
      <c r="C7">
        <v>8808096</v>
      </c>
      <c r="D7">
        <v>5441071</v>
      </c>
      <c r="E7">
        <v>1</v>
      </c>
      <c r="F7">
        <v>1</v>
      </c>
      <c r="G7">
        <v>1</v>
      </c>
      <c r="H7">
        <v>3</v>
      </c>
      <c r="I7" t="s">
        <v>327</v>
      </c>
      <c r="J7" t="s">
        <v>328</v>
      </c>
      <c r="K7" t="s">
        <v>329</v>
      </c>
      <c r="L7">
        <v>1339</v>
      </c>
      <c r="N7">
        <v>1007</v>
      </c>
      <c r="O7" t="s">
        <v>330</v>
      </c>
      <c r="P7" t="s">
        <v>330</v>
      </c>
      <c r="Q7">
        <v>1</v>
      </c>
      <c r="X7">
        <v>0.67</v>
      </c>
      <c r="Y7">
        <v>6.22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0.67</v>
      </c>
      <c r="AH7">
        <v>2</v>
      </c>
      <c r="AI7">
        <v>8808103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8808104</v>
      </c>
      <c r="C8">
        <v>8808096</v>
      </c>
      <c r="D8">
        <v>5441862</v>
      </c>
      <c r="E8">
        <v>1</v>
      </c>
      <c r="F8">
        <v>1</v>
      </c>
      <c r="G8">
        <v>1</v>
      </c>
      <c r="H8">
        <v>3</v>
      </c>
      <c r="I8" t="s">
        <v>331</v>
      </c>
      <c r="J8" t="s">
        <v>332</v>
      </c>
      <c r="K8" t="s">
        <v>333</v>
      </c>
      <c r="L8">
        <v>1348</v>
      </c>
      <c r="N8">
        <v>1009</v>
      </c>
      <c r="O8" t="s">
        <v>334</v>
      </c>
      <c r="P8" t="s">
        <v>334</v>
      </c>
      <c r="Q8">
        <v>1000</v>
      </c>
      <c r="X8">
        <v>0.0005</v>
      </c>
      <c r="Y8">
        <v>13560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0.0005</v>
      </c>
      <c r="AH8">
        <v>2</v>
      </c>
      <c r="AI8">
        <v>8808104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8808105</v>
      </c>
      <c r="C9">
        <v>8808096</v>
      </c>
      <c r="D9">
        <v>5443100</v>
      </c>
      <c r="E9">
        <v>1</v>
      </c>
      <c r="F9">
        <v>1</v>
      </c>
      <c r="G9">
        <v>1</v>
      </c>
      <c r="H9">
        <v>3</v>
      </c>
      <c r="I9" t="s">
        <v>335</v>
      </c>
      <c r="J9" t="s">
        <v>336</v>
      </c>
      <c r="K9" t="s">
        <v>337</v>
      </c>
      <c r="L9">
        <v>1346</v>
      </c>
      <c r="N9">
        <v>1009</v>
      </c>
      <c r="O9" t="s">
        <v>338</v>
      </c>
      <c r="P9" t="s">
        <v>338</v>
      </c>
      <c r="Q9">
        <v>1</v>
      </c>
      <c r="X9">
        <v>0.0393</v>
      </c>
      <c r="Y9">
        <v>2.04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0.0393</v>
      </c>
      <c r="AH9">
        <v>2</v>
      </c>
      <c r="AI9">
        <v>8808105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ROW(Source!A26)</f>
        <v>26</v>
      </c>
      <c r="B10">
        <v>8808106</v>
      </c>
      <c r="C10">
        <v>8808096</v>
      </c>
      <c r="D10">
        <v>5443101</v>
      </c>
      <c r="E10">
        <v>1</v>
      </c>
      <c r="F10">
        <v>1</v>
      </c>
      <c r="G10">
        <v>1</v>
      </c>
      <c r="H10">
        <v>3</v>
      </c>
      <c r="I10" t="s">
        <v>339</v>
      </c>
      <c r="J10" t="s">
        <v>340</v>
      </c>
      <c r="K10" t="s">
        <v>341</v>
      </c>
      <c r="L10">
        <v>1339</v>
      </c>
      <c r="N10">
        <v>1007</v>
      </c>
      <c r="O10" t="s">
        <v>330</v>
      </c>
      <c r="P10" t="s">
        <v>330</v>
      </c>
      <c r="Q10">
        <v>1</v>
      </c>
      <c r="X10">
        <v>0.61</v>
      </c>
      <c r="Y10">
        <v>38.51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0.61</v>
      </c>
      <c r="AH10">
        <v>2</v>
      </c>
      <c r="AI10">
        <v>8808106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8808107</v>
      </c>
      <c r="C11">
        <v>8808096</v>
      </c>
      <c r="D11">
        <v>5464787</v>
      </c>
      <c r="E11">
        <v>1</v>
      </c>
      <c r="F11">
        <v>1</v>
      </c>
      <c r="G11">
        <v>1</v>
      </c>
      <c r="H11">
        <v>3</v>
      </c>
      <c r="I11" t="s">
        <v>342</v>
      </c>
      <c r="J11" t="s">
        <v>343</v>
      </c>
      <c r="K11" t="s">
        <v>344</v>
      </c>
      <c r="L11">
        <v>1346</v>
      </c>
      <c r="N11">
        <v>1009</v>
      </c>
      <c r="O11" t="s">
        <v>338</v>
      </c>
      <c r="P11" t="s">
        <v>338</v>
      </c>
      <c r="Q11">
        <v>1</v>
      </c>
      <c r="X11">
        <v>65</v>
      </c>
      <c r="Y11">
        <v>11.98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65</v>
      </c>
      <c r="AH11">
        <v>2</v>
      </c>
      <c r="AI11">
        <v>8808107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8808108</v>
      </c>
      <c r="C12">
        <v>8808096</v>
      </c>
      <c r="D12">
        <v>5464985</v>
      </c>
      <c r="E12">
        <v>1</v>
      </c>
      <c r="F12">
        <v>1</v>
      </c>
      <c r="G12">
        <v>1</v>
      </c>
      <c r="H12">
        <v>3</v>
      </c>
      <c r="I12" t="s">
        <v>345</v>
      </c>
      <c r="J12" t="s">
        <v>346</v>
      </c>
      <c r="K12" t="s">
        <v>347</v>
      </c>
      <c r="L12">
        <v>1301</v>
      </c>
      <c r="N12">
        <v>1003</v>
      </c>
      <c r="O12" t="s">
        <v>101</v>
      </c>
      <c r="P12" t="s">
        <v>101</v>
      </c>
      <c r="Q12">
        <v>1</v>
      </c>
      <c r="X12">
        <v>100</v>
      </c>
      <c r="Y12">
        <v>88.36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100</v>
      </c>
      <c r="AH12">
        <v>2</v>
      </c>
      <c r="AI12">
        <v>8808108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8808109</v>
      </c>
      <c r="C13">
        <v>8808096</v>
      </c>
      <c r="D13">
        <v>5468096</v>
      </c>
      <c r="E13">
        <v>1</v>
      </c>
      <c r="F13">
        <v>1</v>
      </c>
      <c r="G13">
        <v>1</v>
      </c>
      <c r="H13">
        <v>3</v>
      </c>
      <c r="I13" t="s">
        <v>348</v>
      </c>
      <c r="J13" t="s">
        <v>349</v>
      </c>
      <c r="K13" t="s">
        <v>350</v>
      </c>
      <c r="L13">
        <v>1339</v>
      </c>
      <c r="N13">
        <v>1007</v>
      </c>
      <c r="O13" t="s">
        <v>330</v>
      </c>
      <c r="P13" t="s">
        <v>330</v>
      </c>
      <c r="Q13">
        <v>1</v>
      </c>
      <c r="X13">
        <v>0.021</v>
      </c>
      <c r="Y13">
        <v>600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0.021</v>
      </c>
      <c r="AH13">
        <v>2</v>
      </c>
      <c r="AI13">
        <v>8808109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8808110</v>
      </c>
      <c r="C14">
        <v>8808096</v>
      </c>
      <c r="D14">
        <v>5470416</v>
      </c>
      <c r="E14">
        <v>1</v>
      </c>
      <c r="F14">
        <v>1</v>
      </c>
      <c r="G14">
        <v>1</v>
      </c>
      <c r="H14">
        <v>3</v>
      </c>
      <c r="I14" t="s">
        <v>351</v>
      </c>
      <c r="J14" t="s">
        <v>352</v>
      </c>
      <c r="K14" t="s">
        <v>353</v>
      </c>
      <c r="L14">
        <v>1339</v>
      </c>
      <c r="N14">
        <v>1007</v>
      </c>
      <c r="O14" t="s">
        <v>330</v>
      </c>
      <c r="P14" t="s">
        <v>330</v>
      </c>
      <c r="Q14">
        <v>1</v>
      </c>
      <c r="X14">
        <v>10.99</v>
      </c>
      <c r="Y14">
        <v>2.44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10.99</v>
      </c>
      <c r="AH14">
        <v>2</v>
      </c>
      <c r="AI14">
        <v>8808110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ROW(Source!A27)</f>
        <v>27</v>
      </c>
      <c r="B15">
        <v>8808120</v>
      </c>
      <c r="C15">
        <v>8808119</v>
      </c>
      <c r="D15">
        <v>5524871</v>
      </c>
      <c r="E15">
        <v>1</v>
      </c>
      <c r="F15">
        <v>1</v>
      </c>
      <c r="G15">
        <v>1</v>
      </c>
      <c r="H15">
        <v>1</v>
      </c>
      <c r="I15" t="s">
        <v>354</v>
      </c>
      <c r="K15" t="s">
        <v>355</v>
      </c>
      <c r="L15">
        <v>1369</v>
      </c>
      <c r="N15">
        <v>1013</v>
      </c>
      <c r="O15" t="s">
        <v>311</v>
      </c>
      <c r="P15" t="s">
        <v>311</v>
      </c>
      <c r="Q15">
        <v>1</v>
      </c>
      <c r="X15">
        <v>1.46</v>
      </c>
      <c r="Y15">
        <v>0</v>
      </c>
      <c r="Z15">
        <v>0</v>
      </c>
      <c r="AA15">
        <v>0</v>
      </c>
      <c r="AB15">
        <v>9.92</v>
      </c>
      <c r="AC15">
        <v>0</v>
      </c>
      <c r="AD15">
        <v>1</v>
      </c>
      <c r="AE15">
        <v>1</v>
      </c>
      <c r="AG15">
        <v>1.46</v>
      </c>
      <c r="AH15">
        <v>2</v>
      </c>
      <c r="AI15">
        <v>8808120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ROW(Source!A27)</f>
        <v>27</v>
      </c>
      <c r="B16">
        <v>8808121</v>
      </c>
      <c r="C16">
        <v>8808119</v>
      </c>
      <c r="D16">
        <v>121548</v>
      </c>
      <c r="E16">
        <v>1</v>
      </c>
      <c r="F16">
        <v>1</v>
      </c>
      <c r="G16">
        <v>1</v>
      </c>
      <c r="H16">
        <v>1</v>
      </c>
      <c r="I16" t="s">
        <v>23</v>
      </c>
      <c r="K16" t="s">
        <v>312</v>
      </c>
      <c r="L16">
        <v>608254</v>
      </c>
      <c r="N16">
        <v>1013</v>
      </c>
      <c r="O16" t="s">
        <v>313</v>
      </c>
      <c r="P16" t="s">
        <v>313</v>
      </c>
      <c r="Q16">
        <v>1</v>
      </c>
      <c r="X16">
        <v>0.01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G16">
        <v>0.01</v>
      </c>
      <c r="AH16">
        <v>2</v>
      </c>
      <c r="AI16">
        <v>8808121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ROW(Source!A27)</f>
        <v>27</v>
      </c>
      <c r="B17">
        <v>8808122</v>
      </c>
      <c r="C17">
        <v>8808119</v>
      </c>
      <c r="D17">
        <v>5494274</v>
      </c>
      <c r="E17">
        <v>1</v>
      </c>
      <c r="F17">
        <v>1</v>
      </c>
      <c r="G17">
        <v>1</v>
      </c>
      <c r="H17">
        <v>2</v>
      </c>
      <c r="I17" t="s">
        <v>356</v>
      </c>
      <c r="J17" t="s">
        <v>357</v>
      </c>
      <c r="K17" t="s">
        <v>358</v>
      </c>
      <c r="L17">
        <v>1368</v>
      </c>
      <c r="N17">
        <v>1011</v>
      </c>
      <c r="O17" t="s">
        <v>317</v>
      </c>
      <c r="P17" t="s">
        <v>317</v>
      </c>
      <c r="Q17">
        <v>1</v>
      </c>
      <c r="X17">
        <v>0.75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0.75</v>
      </c>
      <c r="AH17">
        <v>2</v>
      </c>
      <c r="AI17">
        <v>8808122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ROW(Source!A27)</f>
        <v>27</v>
      </c>
      <c r="B18">
        <v>8808123</v>
      </c>
      <c r="C18">
        <v>8808119</v>
      </c>
      <c r="D18">
        <v>5496870</v>
      </c>
      <c r="E18">
        <v>1</v>
      </c>
      <c r="F18">
        <v>1</v>
      </c>
      <c r="G18">
        <v>1</v>
      </c>
      <c r="H18">
        <v>2</v>
      </c>
      <c r="I18" t="s">
        <v>324</v>
      </c>
      <c r="J18" t="s">
        <v>325</v>
      </c>
      <c r="K18" t="s">
        <v>326</v>
      </c>
      <c r="L18">
        <v>1368</v>
      </c>
      <c r="N18">
        <v>1011</v>
      </c>
      <c r="O18" t="s">
        <v>317</v>
      </c>
      <c r="P18" t="s">
        <v>317</v>
      </c>
      <c r="Q18">
        <v>1</v>
      </c>
      <c r="X18">
        <v>0.01</v>
      </c>
      <c r="Y18">
        <v>0</v>
      </c>
      <c r="Z18">
        <v>75.4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0.01</v>
      </c>
      <c r="AH18">
        <v>2</v>
      </c>
      <c r="AI18">
        <v>8808123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8808124</v>
      </c>
      <c r="C19">
        <v>8808119</v>
      </c>
      <c r="D19">
        <v>5443001</v>
      </c>
      <c r="E19">
        <v>1</v>
      </c>
      <c r="F19">
        <v>1</v>
      </c>
      <c r="G19">
        <v>1</v>
      </c>
      <c r="H19">
        <v>3</v>
      </c>
      <c r="I19" t="s">
        <v>359</v>
      </c>
      <c r="J19" t="s">
        <v>360</v>
      </c>
      <c r="K19" t="s">
        <v>361</v>
      </c>
      <c r="L19">
        <v>1348</v>
      </c>
      <c r="N19">
        <v>1009</v>
      </c>
      <c r="O19" t="s">
        <v>334</v>
      </c>
      <c r="P19" t="s">
        <v>334</v>
      </c>
      <c r="Q19">
        <v>1000</v>
      </c>
      <c r="X19">
        <v>0.00033</v>
      </c>
      <c r="Y19">
        <v>10362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0.00033</v>
      </c>
      <c r="AH19">
        <v>2</v>
      </c>
      <c r="AI19">
        <v>8808124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8808125</v>
      </c>
      <c r="C20">
        <v>8808119</v>
      </c>
      <c r="D20">
        <v>5466731</v>
      </c>
      <c r="E20">
        <v>1</v>
      </c>
      <c r="F20">
        <v>1</v>
      </c>
      <c r="G20">
        <v>1</v>
      </c>
      <c r="H20">
        <v>3</v>
      </c>
      <c r="I20" t="s">
        <v>362</v>
      </c>
      <c r="J20" t="s">
        <v>363</v>
      </c>
      <c r="K20" t="s">
        <v>364</v>
      </c>
      <c r="L20">
        <v>1348</v>
      </c>
      <c r="N20">
        <v>1009</v>
      </c>
      <c r="O20" t="s">
        <v>334</v>
      </c>
      <c r="P20" t="s">
        <v>334</v>
      </c>
      <c r="Q20">
        <v>1000</v>
      </c>
      <c r="X20">
        <v>0.00137</v>
      </c>
      <c r="Y20">
        <v>14830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0.00137</v>
      </c>
      <c r="AH20">
        <v>2</v>
      </c>
      <c r="AI20">
        <v>8808125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8808126</v>
      </c>
      <c r="C21">
        <v>8808119</v>
      </c>
      <c r="D21">
        <v>5464291</v>
      </c>
      <c r="E21">
        <v>1</v>
      </c>
      <c r="F21">
        <v>1</v>
      </c>
      <c r="G21">
        <v>1</v>
      </c>
      <c r="H21">
        <v>3</v>
      </c>
      <c r="I21" t="s">
        <v>365</v>
      </c>
      <c r="J21" t="s">
        <v>366</v>
      </c>
      <c r="K21" t="s">
        <v>367</v>
      </c>
      <c r="L21">
        <v>1354</v>
      </c>
      <c r="N21">
        <v>1010</v>
      </c>
      <c r="O21" t="s">
        <v>38</v>
      </c>
      <c r="P21" t="s">
        <v>38</v>
      </c>
      <c r="Q21">
        <v>1</v>
      </c>
      <c r="X21">
        <v>2</v>
      </c>
      <c r="Y21">
        <v>45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2</v>
      </c>
      <c r="AH21">
        <v>2</v>
      </c>
      <c r="AI21">
        <v>8808126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8808127</v>
      </c>
      <c r="C22">
        <v>8808119</v>
      </c>
      <c r="D22">
        <v>5487276</v>
      </c>
      <c r="E22">
        <v>1</v>
      </c>
      <c r="F22">
        <v>1</v>
      </c>
      <c r="G22">
        <v>1</v>
      </c>
      <c r="H22">
        <v>3</v>
      </c>
      <c r="I22" t="s">
        <v>368</v>
      </c>
      <c r="J22" t="s">
        <v>369</v>
      </c>
      <c r="K22" t="s">
        <v>370</v>
      </c>
      <c r="L22">
        <v>1356</v>
      </c>
      <c r="N22">
        <v>1010</v>
      </c>
      <c r="O22" t="s">
        <v>371</v>
      </c>
      <c r="P22" t="s">
        <v>371</v>
      </c>
      <c r="Q22">
        <v>1000</v>
      </c>
      <c r="X22">
        <v>0.001</v>
      </c>
      <c r="Y22">
        <v>5650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0.001</v>
      </c>
      <c r="AH22">
        <v>2</v>
      </c>
      <c r="AI22">
        <v>8808127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ROW(Source!A28)</f>
        <v>28</v>
      </c>
      <c r="B23">
        <v>8808113</v>
      </c>
      <c r="C23">
        <v>8808111</v>
      </c>
      <c r="D23">
        <v>5514105</v>
      </c>
      <c r="E23">
        <v>1</v>
      </c>
      <c r="F23">
        <v>1</v>
      </c>
      <c r="G23">
        <v>1</v>
      </c>
      <c r="H23">
        <v>1</v>
      </c>
      <c r="I23" t="s">
        <v>372</v>
      </c>
      <c r="K23" t="s">
        <v>373</v>
      </c>
      <c r="L23">
        <v>1369</v>
      </c>
      <c r="N23">
        <v>1013</v>
      </c>
      <c r="O23" t="s">
        <v>311</v>
      </c>
      <c r="P23" t="s">
        <v>311</v>
      </c>
      <c r="Q23">
        <v>1</v>
      </c>
      <c r="X23">
        <v>0.31</v>
      </c>
      <c r="Y23">
        <v>0</v>
      </c>
      <c r="Z23">
        <v>0</v>
      </c>
      <c r="AA23">
        <v>0</v>
      </c>
      <c r="AB23">
        <v>9.41</v>
      </c>
      <c r="AC23">
        <v>0</v>
      </c>
      <c r="AD23">
        <v>1</v>
      </c>
      <c r="AE23">
        <v>1</v>
      </c>
      <c r="AG23">
        <v>0.31</v>
      </c>
      <c r="AH23">
        <v>2</v>
      </c>
      <c r="AI23">
        <v>8808113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8808114</v>
      </c>
      <c r="C24">
        <v>8808111</v>
      </c>
      <c r="D24">
        <v>5441149</v>
      </c>
      <c r="E24">
        <v>1</v>
      </c>
      <c r="F24">
        <v>1</v>
      </c>
      <c r="G24">
        <v>1</v>
      </c>
      <c r="H24">
        <v>3</v>
      </c>
      <c r="I24" t="s">
        <v>374</v>
      </c>
      <c r="J24" t="s">
        <v>375</v>
      </c>
      <c r="K24" t="s">
        <v>376</v>
      </c>
      <c r="L24">
        <v>1348</v>
      </c>
      <c r="N24">
        <v>1009</v>
      </c>
      <c r="O24" t="s">
        <v>334</v>
      </c>
      <c r="P24" t="s">
        <v>334</v>
      </c>
      <c r="Q24">
        <v>1000</v>
      </c>
      <c r="X24">
        <v>2E-05</v>
      </c>
      <c r="Y24">
        <v>15119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2E-05</v>
      </c>
      <c r="AH24">
        <v>2</v>
      </c>
      <c r="AI24">
        <v>8808114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8808115</v>
      </c>
      <c r="C25">
        <v>8808111</v>
      </c>
      <c r="D25">
        <v>5441510</v>
      </c>
      <c r="E25">
        <v>1</v>
      </c>
      <c r="F25">
        <v>1</v>
      </c>
      <c r="G25">
        <v>1</v>
      </c>
      <c r="H25">
        <v>3</v>
      </c>
      <c r="I25" t="s">
        <v>377</v>
      </c>
      <c r="J25" t="s">
        <v>378</v>
      </c>
      <c r="K25" t="s">
        <v>379</v>
      </c>
      <c r="L25">
        <v>1348</v>
      </c>
      <c r="N25">
        <v>1009</v>
      </c>
      <c r="O25" t="s">
        <v>334</v>
      </c>
      <c r="P25" t="s">
        <v>334</v>
      </c>
      <c r="Q25">
        <v>1000</v>
      </c>
      <c r="X25">
        <v>0.00011</v>
      </c>
      <c r="Y25">
        <v>9266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0.00011</v>
      </c>
      <c r="AH25">
        <v>2</v>
      </c>
      <c r="AI25">
        <v>8808115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8808116</v>
      </c>
      <c r="C26">
        <v>8808111</v>
      </c>
      <c r="D26">
        <v>5441570</v>
      </c>
      <c r="E26">
        <v>1</v>
      </c>
      <c r="F26">
        <v>1</v>
      </c>
      <c r="G26">
        <v>1</v>
      </c>
      <c r="H26">
        <v>3</v>
      </c>
      <c r="I26" t="s">
        <v>380</v>
      </c>
      <c r="J26" t="s">
        <v>381</v>
      </c>
      <c r="K26" t="s">
        <v>382</v>
      </c>
      <c r="L26">
        <v>1348</v>
      </c>
      <c r="N26">
        <v>1009</v>
      </c>
      <c r="O26" t="s">
        <v>334</v>
      </c>
      <c r="P26" t="s">
        <v>334</v>
      </c>
      <c r="Q26">
        <v>1000</v>
      </c>
      <c r="X26">
        <v>1E-05</v>
      </c>
      <c r="Y26">
        <v>16950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1E-05</v>
      </c>
      <c r="AH26">
        <v>2</v>
      </c>
      <c r="AI26">
        <v>8808116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8808117</v>
      </c>
      <c r="C27">
        <v>8808111</v>
      </c>
      <c r="D27">
        <v>5443174</v>
      </c>
      <c r="E27">
        <v>1</v>
      </c>
      <c r="F27">
        <v>1</v>
      </c>
      <c r="G27">
        <v>1</v>
      </c>
      <c r="H27">
        <v>3</v>
      </c>
      <c r="I27" t="s">
        <v>383</v>
      </c>
      <c r="J27" t="s">
        <v>384</v>
      </c>
      <c r="K27" t="s">
        <v>385</v>
      </c>
      <c r="L27">
        <v>1346</v>
      </c>
      <c r="N27">
        <v>1009</v>
      </c>
      <c r="O27" t="s">
        <v>338</v>
      </c>
      <c r="P27" t="s">
        <v>338</v>
      </c>
      <c r="Q27">
        <v>1</v>
      </c>
      <c r="X27">
        <v>0.01</v>
      </c>
      <c r="Y27">
        <v>37.29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0.01</v>
      </c>
      <c r="AH27">
        <v>2</v>
      </c>
      <c r="AI27">
        <v>8808117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8808118</v>
      </c>
      <c r="C28">
        <v>8808111</v>
      </c>
      <c r="D28">
        <v>5465153</v>
      </c>
      <c r="E28">
        <v>1</v>
      </c>
      <c r="F28">
        <v>1</v>
      </c>
      <c r="G28">
        <v>1</v>
      </c>
      <c r="H28">
        <v>3</v>
      </c>
      <c r="I28" t="s">
        <v>49</v>
      </c>
      <c r="J28" t="s">
        <v>52</v>
      </c>
      <c r="K28" t="s">
        <v>50</v>
      </c>
      <c r="L28">
        <v>1391</v>
      </c>
      <c r="N28">
        <v>1013</v>
      </c>
      <c r="O28" t="s">
        <v>51</v>
      </c>
      <c r="P28" t="s">
        <v>51</v>
      </c>
      <c r="Q28">
        <v>1</v>
      </c>
      <c r="X28">
        <v>1</v>
      </c>
      <c r="Y28">
        <v>334.1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1</v>
      </c>
      <c r="AH28">
        <v>2</v>
      </c>
      <c r="AI28">
        <v>8808118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8808129</v>
      </c>
      <c r="C29">
        <v>8808128</v>
      </c>
      <c r="D29">
        <v>5524871</v>
      </c>
      <c r="E29">
        <v>1</v>
      </c>
      <c r="F29">
        <v>1</v>
      </c>
      <c r="G29">
        <v>1</v>
      </c>
      <c r="H29">
        <v>1</v>
      </c>
      <c r="I29" t="s">
        <v>354</v>
      </c>
      <c r="K29" t="s">
        <v>355</v>
      </c>
      <c r="L29">
        <v>1369</v>
      </c>
      <c r="N29">
        <v>1013</v>
      </c>
      <c r="O29" t="s">
        <v>311</v>
      </c>
      <c r="P29" t="s">
        <v>311</v>
      </c>
      <c r="Q29">
        <v>1</v>
      </c>
      <c r="X29">
        <v>1.46</v>
      </c>
      <c r="Y29">
        <v>0</v>
      </c>
      <c r="Z29">
        <v>0</v>
      </c>
      <c r="AA29">
        <v>0</v>
      </c>
      <c r="AB29">
        <v>9.92</v>
      </c>
      <c r="AC29">
        <v>0</v>
      </c>
      <c r="AD29">
        <v>1</v>
      </c>
      <c r="AE29">
        <v>1</v>
      </c>
      <c r="AG29">
        <v>1.46</v>
      </c>
      <c r="AH29">
        <v>2</v>
      </c>
      <c r="AI29">
        <v>8808129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8808130</v>
      </c>
      <c r="C30">
        <v>8808128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23</v>
      </c>
      <c r="K30" t="s">
        <v>312</v>
      </c>
      <c r="L30">
        <v>608254</v>
      </c>
      <c r="N30">
        <v>1013</v>
      </c>
      <c r="O30" t="s">
        <v>313</v>
      </c>
      <c r="P30" t="s">
        <v>313</v>
      </c>
      <c r="Q30">
        <v>1</v>
      </c>
      <c r="X30">
        <v>0.01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G30">
        <v>0.01</v>
      </c>
      <c r="AH30">
        <v>2</v>
      </c>
      <c r="AI30">
        <v>8808130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8808131</v>
      </c>
      <c r="C31">
        <v>8808128</v>
      </c>
      <c r="D31">
        <v>5494274</v>
      </c>
      <c r="E31">
        <v>1</v>
      </c>
      <c r="F31">
        <v>1</v>
      </c>
      <c r="G31">
        <v>1</v>
      </c>
      <c r="H31">
        <v>2</v>
      </c>
      <c r="I31" t="s">
        <v>356</v>
      </c>
      <c r="J31" t="s">
        <v>357</v>
      </c>
      <c r="K31" t="s">
        <v>358</v>
      </c>
      <c r="L31">
        <v>1368</v>
      </c>
      <c r="N31">
        <v>1011</v>
      </c>
      <c r="O31" t="s">
        <v>317</v>
      </c>
      <c r="P31" t="s">
        <v>317</v>
      </c>
      <c r="Q31">
        <v>1</v>
      </c>
      <c r="X31">
        <v>0.75</v>
      </c>
      <c r="Y31">
        <v>0</v>
      </c>
      <c r="Z31">
        <v>8.1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0.75</v>
      </c>
      <c r="AH31">
        <v>2</v>
      </c>
      <c r="AI31">
        <v>8808131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8808132</v>
      </c>
      <c r="C32">
        <v>8808128</v>
      </c>
      <c r="D32">
        <v>5496870</v>
      </c>
      <c r="E32">
        <v>1</v>
      </c>
      <c r="F32">
        <v>1</v>
      </c>
      <c r="G32">
        <v>1</v>
      </c>
      <c r="H32">
        <v>2</v>
      </c>
      <c r="I32" t="s">
        <v>324</v>
      </c>
      <c r="J32" t="s">
        <v>325</v>
      </c>
      <c r="K32" t="s">
        <v>326</v>
      </c>
      <c r="L32">
        <v>1368</v>
      </c>
      <c r="N32">
        <v>1011</v>
      </c>
      <c r="O32" t="s">
        <v>317</v>
      </c>
      <c r="P32" t="s">
        <v>317</v>
      </c>
      <c r="Q32">
        <v>1</v>
      </c>
      <c r="X32">
        <v>0.01</v>
      </c>
      <c r="Y32">
        <v>0</v>
      </c>
      <c r="Z32">
        <v>75.4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0.01</v>
      </c>
      <c r="AH32">
        <v>2</v>
      </c>
      <c r="AI32">
        <v>8808132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8808133</v>
      </c>
      <c r="C33">
        <v>8808128</v>
      </c>
      <c r="D33">
        <v>5443001</v>
      </c>
      <c r="E33">
        <v>1</v>
      </c>
      <c r="F33">
        <v>1</v>
      </c>
      <c r="G33">
        <v>1</v>
      </c>
      <c r="H33">
        <v>3</v>
      </c>
      <c r="I33" t="s">
        <v>359</v>
      </c>
      <c r="J33" t="s">
        <v>360</v>
      </c>
      <c r="K33" t="s">
        <v>361</v>
      </c>
      <c r="L33">
        <v>1348</v>
      </c>
      <c r="N33">
        <v>1009</v>
      </c>
      <c r="O33" t="s">
        <v>334</v>
      </c>
      <c r="P33" t="s">
        <v>334</v>
      </c>
      <c r="Q33">
        <v>1000</v>
      </c>
      <c r="X33">
        <v>0.00033</v>
      </c>
      <c r="Y33">
        <v>10362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0.00033</v>
      </c>
      <c r="AH33">
        <v>2</v>
      </c>
      <c r="AI33">
        <v>8808133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8808134</v>
      </c>
      <c r="C34">
        <v>8808128</v>
      </c>
      <c r="D34">
        <v>5466731</v>
      </c>
      <c r="E34">
        <v>1</v>
      </c>
      <c r="F34">
        <v>1</v>
      </c>
      <c r="G34">
        <v>1</v>
      </c>
      <c r="H34">
        <v>3</v>
      </c>
      <c r="I34" t="s">
        <v>362</v>
      </c>
      <c r="J34" t="s">
        <v>363</v>
      </c>
      <c r="K34" t="s">
        <v>364</v>
      </c>
      <c r="L34">
        <v>1348</v>
      </c>
      <c r="N34">
        <v>1009</v>
      </c>
      <c r="O34" t="s">
        <v>334</v>
      </c>
      <c r="P34" t="s">
        <v>334</v>
      </c>
      <c r="Q34">
        <v>1000</v>
      </c>
      <c r="X34">
        <v>0.00107</v>
      </c>
      <c r="Y34">
        <v>14830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0.00107</v>
      </c>
      <c r="AH34">
        <v>2</v>
      </c>
      <c r="AI34">
        <v>8808134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8808135</v>
      </c>
      <c r="C35">
        <v>8808128</v>
      </c>
      <c r="D35">
        <v>5464289</v>
      </c>
      <c r="E35">
        <v>1</v>
      </c>
      <c r="F35">
        <v>1</v>
      </c>
      <c r="G35">
        <v>1</v>
      </c>
      <c r="H35">
        <v>3</v>
      </c>
      <c r="I35" t="s">
        <v>386</v>
      </c>
      <c r="J35" t="s">
        <v>387</v>
      </c>
      <c r="K35" t="s">
        <v>388</v>
      </c>
      <c r="L35">
        <v>1354</v>
      </c>
      <c r="N35">
        <v>1010</v>
      </c>
      <c r="O35" t="s">
        <v>38</v>
      </c>
      <c r="P35" t="s">
        <v>38</v>
      </c>
      <c r="Q35">
        <v>1</v>
      </c>
      <c r="X35">
        <v>2</v>
      </c>
      <c r="Y35">
        <v>37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2</v>
      </c>
      <c r="AH35">
        <v>2</v>
      </c>
      <c r="AI35">
        <v>8808135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8808136</v>
      </c>
      <c r="C36">
        <v>8808128</v>
      </c>
      <c r="D36">
        <v>5487276</v>
      </c>
      <c r="E36">
        <v>1</v>
      </c>
      <c r="F36">
        <v>1</v>
      </c>
      <c r="G36">
        <v>1</v>
      </c>
      <c r="H36">
        <v>3</v>
      </c>
      <c r="I36" t="s">
        <v>368</v>
      </c>
      <c r="J36" t="s">
        <v>369</v>
      </c>
      <c r="K36" t="s">
        <v>370</v>
      </c>
      <c r="L36">
        <v>1356</v>
      </c>
      <c r="N36">
        <v>1010</v>
      </c>
      <c r="O36" t="s">
        <v>371</v>
      </c>
      <c r="P36" t="s">
        <v>371</v>
      </c>
      <c r="Q36">
        <v>1000</v>
      </c>
      <c r="X36">
        <v>0.001</v>
      </c>
      <c r="Y36">
        <v>5650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0.001</v>
      </c>
      <c r="AH36">
        <v>2</v>
      </c>
      <c r="AI36">
        <v>8808136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ROW(Source!A31)</f>
        <v>31</v>
      </c>
      <c r="B37">
        <v>8808138</v>
      </c>
      <c r="C37">
        <v>8808137</v>
      </c>
      <c r="D37">
        <v>5519126</v>
      </c>
      <c r="E37">
        <v>1</v>
      </c>
      <c r="F37">
        <v>1</v>
      </c>
      <c r="G37">
        <v>1</v>
      </c>
      <c r="H37">
        <v>1</v>
      </c>
      <c r="I37" t="s">
        <v>389</v>
      </c>
      <c r="K37" t="s">
        <v>390</v>
      </c>
      <c r="L37">
        <v>1369</v>
      </c>
      <c r="N37">
        <v>1013</v>
      </c>
      <c r="O37" t="s">
        <v>311</v>
      </c>
      <c r="P37" t="s">
        <v>311</v>
      </c>
      <c r="Q37">
        <v>1</v>
      </c>
      <c r="X37">
        <v>47.63</v>
      </c>
      <c r="Y37">
        <v>0</v>
      </c>
      <c r="Z37">
        <v>0</v>
      </c>
      <c r="AA37">
        <v>0</v>
      </c>
      <c r="AB37">
        <v>9.63</v>
      </c>
      <c r="AC37">
        <v>0</v>
      </c>
      <c r="AD37">
        <v>1</v>
      </c>
      <c r="AE37">
        <v>1</v>
      </c>
      <c r="AG37">
        <v>47.63</v>
      </c>
      <c r="AH37">
        <v>2</v>
      </c>
      <c r="AI37">
        <v>8808138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ROW(Source!A31)</f>
        <v>31</v>
      </c>
      <c r="B38">
        <v>8808139</v>
      </c>
      <c r="C38">
        <v>8808137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23</v>
      </c>
      <c r="K38" t="s">
        <v>312</v>
      </c>
      <c r="L38">
        <v>608254</v>
      </c>
      <c r="N38">
        <v>1013</v>
      </c>
      <c r="O38" t="s">
        <v>313</v>
      </c>
      <c r="P38" t="s">
        <v>313</v>
      </c>
      <c r="Q38">
        <v>1</v>
      </c>
      <c r="X38">
        <v>1.08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1.08</v>
      </c>
      <c r="AH38">
        <v>2</v>
      </c>
      <c r="AI38">
        <v>8808139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ROW(Source!A31)</f>
        <v>31</v>
      </c>
      <c r="B39">
        <v>8808140</v>
      </c>
      <c r="C39">
        <v>8808137</v>
      </c>
      <c r="D39">
        <v>5493705</v>
      </c>
      <c r="E39">
        <v>1</v>
      </c>
      <c r="F39">
        <v>1</v>
      </c>
      <c r="G39">
        <v>1</v>
      </c>
      <c r="H39">
        <v>2</v>
      </c>
      <c r="I39" t="s">
        <v>314</v>
      </c>
      <c r="J39" t="s">
        <v>315</v>
      </c>
      <c r="K39" t="s">
        <v>316</v>
      </c>
      <c r="L39">
        <v>1368</v>
      </c>
      <c r="N39">
        <v>1011</v>
      </c>
      <c r="O39" t="s">
        <v>317</v>
      </c>
      <c r="P39" t="s">
        <v>317</v>
      </c>
      <c r="Q39">
        <v>1</v>
      </c>
      <c r="X39">
        <v>0.14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G39">
        <v>0.14</v>
      </c>
      <c r="AH39">
        <v>2</v>
      </c>
      <c r="AI39">
        <v>8808140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ROW(Source!A31)</f>
        <v>31</v>
      </c>
      <c r="B40">
        <v>8808141</v>
      </c>
      <c r="C40">
        <v>8808137</v>
      </c>
      <c r="D40">
        <v>5493882</v>
      </c>
      <c r="E40">
        <v>1</v>
      </c>
      <c r="F40">
        <v>1</v>
      </c>
      <c r="G40">
        <v>1</v>
      </c>
      <c r="H40">
        <v>2</v>
      </c>
      <c r="I40" t="s">
        <v>318</v>
      </c>
      <c r="J40" t="s">
        <v>319</v>
      </c>
      <c r="K40" t="s">
        <v>320</v>
      </c>
      <c r="L40">
        <v>1368</v>
      </c>
      <c r="N40">
        <v>1011</v>
      </c>
      <c r="O40" t="s">
        <v>317</v>
      </c>
      <c r="P40" t="s">
        <v>317</v>
      </c>
      <c r="Q40">
        <v>1</v>
      </c>
      <c r="X40">
        <v>0.07</v>
      </c>
      <c r="Y40">
        <v>0</v>
      </c>
      <c r="Z40">
        <v>112</v>
      </c>
      <c r="AA40">
        <v>13.5</v>
      </c>
      <c r="AB40">
        <v>0</v>
      </c>
      <c r="AC40">
        <v>0</v>
      </c>
      <c r="AD40">
        <v>1</v>
      </c>
      <c r="AE40">
        <v>0</v>
      </c>
      <c r="AG40">
        <v>0.07</v>
      </c>
      <c r="AH40">
        <v>2</v>
      </c>
      <c r="AI40">
        <v>8808141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ROW(Source!A31)</f>
        <v>31</v>
      </c>
      <c r="B41">
        <v>8808142</v>
      </c>
      <c r="C41">
        <v>8808137</v>
      </c>
      <c r="D41">
        <v>5494276</v>
      </c>
      <c r="E41">
        <v>1</v>
      </c>
      <c r="F41">
        <v>1</v>
      </c>
      <c r="G41">
        <v>1</v>
      </c>
      <c r="H41">
        <v>2</v>
      </c>
      <c r="I41" t="s">
        <v>321</v>
      </c>
      <c r="J41" t="s">
        <v>322</v>
      </c>
      <c r="K41" t="s">
        <v>323</v>
      </c>
      <c r="L41">
        <v>1368</v>
      </c>
      <c r="N41">
        <v>1011</v>
      </c>
      <c r="O41" t="s">
        <v>317</v>
      </c>
      <c r="P41" t="s">
        <v>317</v>
      </c>
      <c r="Q41">
        <v>1</v>
      </c>
      <c r="X41">
        <v>1.97</v>
      </c>
      <c r="Y41">
        <v>0</v>
      </c>
      <c r="Z41">
        <v>1.2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1.97</v>
      </c>
      <c r="AH41">
        <v>2</v>
      </c>
      <c r="AI41">
        <v>8808142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ROW(Source!A31)</f>
        <v>31</v>
      </c>
      <c r="B42">
        <v>8808143</v>
      </c>
      <c r="C42">
        <v>8808137</v>
      </c>
      <c r="D42">
        <v>5496870</v>
      </c>
      <c r="E42">
        <v>1</v>
      </c>
      <c r="F42">
        <v>1</v>
      </c>
      <c r="G42">
        <v>1</v>
      </c>
      <c r="H42">
        <v>2</v>
      </c>
      <c r="I42" t="s">
        <v>324</v>
      </c>
      <c r="J42" t="s">
        <v>325</v>
      </c>
      <c r="K42" t="s">
        <v>326</v>
      </c>
      <c r="L42">
        <v>1368</v>
      </c>
      <c r="N42">
        <v>1011</v>
      </c>
      <c r="O42" t="s">
        <v>317</v>
      </c>
      <c r="P42" t="s">
        <v>317</v>
      </c>
      <c r="Q42">
        <v>1</v>
      </c>
      <c r="X42">
        <v>0.87</v>
      </c>
      <c r="Y42">
        <v>0</v>
      </c>
      <c r="Z42">
        <v>75.4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0.87</v>
      </c>
      <c r="AH42">
        <v>2</v>
      </c>
      <c r="AI42">
        <v>8808143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8808144</v>
      </c>
      <c r="C43">
        <v>8808137</v>
      </c>
      <c r="D43">
        <v>5440691</v>
      </c>
      <c r="E43">
        <v>1</v>
      </c>
      <c r="F43">
        <v>1</v>
      </c>
      <c r="G43">
        <v>1</v>
      </c>
      <c r="H43">
        <v>3</v>
      </c>
      <c r="I43" t="s">
        <v>391</v>
      </c>
      <c r="J43" t="s">
        <v>392</v>
      </c>
      <c r="K43" t="s">
        <v>393</v>
      </c>
      <c r="L43">
        <v>1348</v>
      </c>
      <c r="N43">
        <v>1009</v>
      </c>
      <c r="O43" t="s">
        <v>334</v>
      </c>
      <c r="P43" t="s">
        <v>334</v>
      </c>
      <c r="Q43">
        <v>1000</v>
      </c>
      <c r="X43">
        <v>0.00038</v>
      </c>
      <c r="Y43">
        <v>32830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0.00038</v>
      </c>
      <c r="AH43">
        <v>2</v>
      </c>
      <c r="AI43">
        <v>8808144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ROW(Source!A31)</f>
        <v>31</v>
      </c>
      <c r="B44">
        <v>8808145</v>
      </c>
      <c r="C44">
        <v>8808137</v>
      </c>
      <c r="D44">
        <v>5441071</v>
      </c>
      <c r="E44">
        <v>1</v>
      </c>
      <c r="F44">
        <v>1</v>
      </c>
      <c r="G44">
        <v>1</v>
      </c>
      <c r="H44">
        <v>3</v>
      </c>
      <c r="I44" t="s">
        <v>327</v>
      </c>
      <c r="J44" t="s">
        <v>328</v>
      </c>
      <c r="K44" t="s">
        <v>329</v>
      </c>
      <c r="L44">
        <v>1339</v>
      </c>
      <c r="N44">
        <v>1007</v>
      </c>
      <c r="O44" t="s">
        <v>330</v>
      </c>
      <c r="P44" t="s">
        <v>330</v>
      </c>
      <c r="Q44">
        <v>1</v>
      </c>
      <c r="X44">
        <v>0.646</v>
      </c>
      <c r="Y44">
        <v>6.22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0.646</v>
      </c>
      <c r="AH44">
        <v>2</v>
      </c>
      <c r="AI44">
        <v>8808145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ROW(Source!A31)</f>
        <v>31</v>
      </c>
      <c r="B45">
        <v>8808146</v>
      </c>
      <c r="C45">
        <v>8808137</v>
      </c>
      <c r="D45">
        <v>5441149</v>
      </c>
      <c r="E45">
        <v>1</v>
      </c>
      <c r="F45">
        <v>1</v>
      </c>
      <c r="G45">
        <v>1</v>
      </c>
      <c r="H45">
        <v>3</v>
      </c>
      <c r="I45" t="s">
        <v>374</v>
      </c>
      <c r="J45" t="s">
        <v>375</v>
      </c>
      <c r="K45" t="s">
        <v>376</v>
      </c>
      <c r="L45">
        <v>1348</v>
      </c>
      <c r="N45">
        <v>1009</v>
      </c>
      <c r="O45" t="s">
        <v>334</v>
      </c>
      <c r="P45" t="s">
        <v>334</v>
      </c>
      <c r="Q45">
        <v>1000</v>
      </c>
      <c r="X45">
        <v>0.00054</v>
      </c>
      <c r="Y45">
        <v>15119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0.00054</v>
      </c>
      <c r="AH45">
        <v>2</v>
      </c>
      <c r="AI45">
        <v>8808146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ROW(Source!A31)</f>
        <v>31</v>
      </c>
      <c r="B46">
        <v>8808147</v>
      </c>
      <c r="C46">
        <v>8808137</v>
      </c>
      <c r="D46">
        <v>5441570</v>
      </c>
      <c r="E46">
        <v>1</v>
      </c>
      <c r="F46">
        <v>1</v>
      </c>
      <c r="G46">
        <v>1</v>
      </c>
      <c r="H46">
        <v>3</v>
      </c>
      <c r="I46" t="s">
        <v>380</v>
      </c>
      <c r="J46" t="s">
        <v>381</v>
      </c>
      <c r="K46" t="s">
        <v>382</v>
      </c>
      <c r="L46">
        <v>1348</v>
      </c>
      <c r="N46">
        <v>1009</v>
      </c>
      <c r="O46" t="s">
        <v>334</v>
      </c>
      <c r="P46" t="s">
        <v>334</v>
      </c>
      <c r="Q46">
        <v>1000</v>
      </c>
      <c r="X46">
        <v>0.00062</v>
      </c>
      <c r="Y46">
        <v>16950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0.00062</v>
      </c>
      <c r="AH46">
        <v>2</v>
      </c>
      <c r="AI46">
        <v>8808147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ROW(Source!A31)</f>
        <v>31</v>
      </c>
      <c r="B47">
        <v>8808148</v>
      </c>
      <c r="C47">
        <v>8808137</v>
      </c>
      <c r="D47">
        <v>5441862</v>
      </c>
      <c r="E47">
        <v>1</v>
      </c>
      <c r="F47">
        <v>1</v>
      </c>
      <c r="G47">
        <v>1</v>
      </c>
      <c r="H47">
        <v>3</v>
      </c>
      <c r="I47" t="s">
        <v>331</v>
      </c>
      <c r="J47" t="s">
        <v>332</v>
      </c>
      <c r="K47" t="s">
        <v>333</v>
      </c>
      <c r="L47">
        <v>1348</v>
      </c>
      <c r="N47">
        <v>1009</v>
      </c>
      <c r="O47" t="s">
        <v>334</v>
      </c>
      <c r="P47" t="s">
        <v>334</v>
      </c>
      <c r="Q47">
        <v>1000</v>
      </c>
      <c r="X47">
        <v>0.0004</v>
      </c>
      <c r="Y47">
        <v>13560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0.0004</v>
      </c>
      <c r="AH47">
        <v>2</v>
      </c>
      <c r="AI47">
        <v>8808148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ROW(Source!A31)</f>
        <v>31</v>
      </c>
      <c r="B48">
        <v>8808149</v>
      </c>
      <c r="C48">
        <v>8808137</v>
      </c>
      <c r="D48">
        <v>5443100</v>
      </c>
      <c r="E48">
        <v>1</v>
      </c>
      <c r="F48">
        <v>1</v>
      </c>
      <c r="G48">
        <v>1</v>
      </c>
      <c r="H48">
        <v>3</v>
      </c>
      <c r="I48" t="s">
        <v>335</v>
      </c>
      <c r="J48" t="s">
        <v>336</v>
      </c>
      <c r="K48" t="s">
        <v>337</v>
      </c>
      <c r="L48">
        <v>1346</v>
      </c>
      <c r="N48">
        <v>1009</v>
      </c>
      <c r="O48" t="s">
        <v>338</v>
      </c>
      <c r="P48" t="s">
        <v>338</v>
      </c>
      <c r="Q48">
        <v>1</v>
      </c>
      <c r="X48">
        <v>0.0099</v>
      </c>
      <c r="Y48">
        <v>2.04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0.0099</v>
      </c>
      <c r="AH48">
        <v>2</v>
      </c>
      <c r="AI48">
        <v>8808149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ROW(Source!A31)</f>
        <v>31</v>
      </c>
      <c r="B49">
        <v>8808150</v>
      </c>
      <c r="C49">
        <v>8808137</v>
      </c>
      <c r="D49">
        <v>5443174</v>
      </c>
      <c r="E49">
        <v>1</v>
      </c>
      <c r="F49">
        <v>1</v>
      </c>
      <c r="G49">
        <v>1</v>
      </c>
      <c r="H49">
        <v>3</v>
      </c>
      <c r="I49" t="s">
        <v>383</v>
      </c>
      <c r="J49" t="s">
        <v>384</v>
      </c>
      <c r="K49" t="s">
        <v>385</v>
      </c>
      <c r="L49">
        <v>1346</v>
      </c>
      <c r="N49">
        <v>1009</v>
      </c>
      <c r="O49" t="s">
        <v>338</v>
      </c>
      <c r="P49" t="s">
        <v>338</v>
      </c>
      <c r="Q49">
        <v>1</v>
      </c>
      <c r="X49">
        <v>0.02</v>
      </c>
      <c r="Y49">
        <v>37.29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</v>
      </c>
      <c r="AH49">
        <v>2</v>
      </c>
      <c r="AI49">
        <v>8808150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ROW(Source!A31)</f>
        <v>31</v>
      </c>
      <c r="B50">
        <v>8808151</v>
      </c>
      <c r="C50">
        <v>8808137</v>
      </c>
      <c r="D50">
        <v>5464138</v>
      </c>
      <c r="E50">
        <v>1</v>
      </c>
      <c r="F50">
        <v>1</v>
      </c>
      <c r="G50">
        <v>1</v>
      </c>
      <c r="H50">
        <v>3</v>
      </c>
      <c r="I50" t="s">
        <v>394</v>
      </c>
      <c r="J50" t="s">
        <v>395</v>
      </c>
      <c r="K50" t="s">
        <v>396</v>
      </c>
      <c r="L50">
        <v>1301</v>
      </c>
      <c r="N50">
        <v>1003</v>
      </c>
      <c r="O50" t="s">
        <v>101</v>
      </c>
      <c r="P50" t="s">
        <v>101</v>
      </c>
      <c r="Q50">
        <v>1</v>
      </c>
      <c r="X50">
        <v>100</v>
      </c>
      <c r="Y50">
        <v>70.37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100</v>
      </c>
      <c r="AH50">
        <v>2</v>
      </c>
      <c r="AI50">
        <v>8808151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ROW(Source!A31)</f>
        <v>31</v>
      </c>
      <c r="B51">
        <v>8808152</v>
      </c>
      <c r="C51">
        <v>8808137</v>
      </c>
      <c r="D51">
        <v>5464787</v>
      </c>
      <c r="E51">
        <v>1</v>
      </c>
      <c r="F51">
        <v>1</v>
      </c>
      <c r="G51">
        <v>1</v>
      </c>
      <c r="H51">
        <v>3</v>
      </c>
      <c r="I51" t="s">
        <v>342</v>
      </c>
      <c r="J51" t="s">
        <v>343</v>
      </c>
      <c r="K51" t="s">
        <v>344</v>
      </c>
      <c r="L51">
        <v>1346</v>
      </c>
      <c r="N51">
        <v>1009</v>
      </c>
      <c r="O51" t="s">
        <v>338</v>
      </c>
      <c r="P51" t="s">
        <v>338</v>
      </c>
      <c r="Q51">
        <v>1</v>
      </c>
      <c r="X51">
        <v>61</v>
      </c>
      <c r="Y51">
        <v>11.98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61</v>
      </c>
      <c r="AH51">
        <v>2</v>
      </c>
      <c r="AI51">
        <v>8808152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ROW(Source!A31)</f>
        <v>31</v>
      </c>
      <c r="B52">
        <v>8808153</v>
      </c>
      <c r="C52">
        <v>8808137</v>
      </c>
      <c r="D52">
        <v>5465020</v>
      </c>
      <c r="E52">
        <v>1</v>
      </c>
      <c r="F52">
        <v>1</v>
      </c>
      <c r="G52">
        <v>1</v>
      </c>
      <c r="H52">
        <v>3</v>
      </c>
      <c r="I52" t="s">
        <v>397</v>
      </c>
      <c r="J52" t="s">
        <v>398</v>
      </c>
      <c r="K52" t="s">
        <v>399</v>
      </c>
      <c r="L52">
        <v>1354</v>
      </c>
      <c r="N52">
        <v>1010</v>
      </c>
      <c r="O52" t="s">
        <v>38</v>
      </c>
      <c r="P52" t="s">
        <v>38</v>
      </c>
      <c r="Q52">
        <v>1</v>
      </c>
      <c r="X52">
        <v>4</v>
      </c>
      <c r="Y52">
        <v>82.34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4</v>
      </c>
      <c r="AH52">
        <v>2</v>
      </c>
      <c r="AI52">
        <v>8808153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ROW(Source!A31)</f>
        <v>31</v>
      </c>
      <c r="B53">
        <v>8808154</v>
      </c>
      <c r="C53">
        <v>8808137</v>
      </c>
      <c r="D53">
        <v>5470416</v>
      </c>
      <c r="E53">
        <v>1</v>
      </c>
      <c r="F53">
        <v>1</v>
      </c>
      <c r="G53">
        <v>1</v>
      </c>
      <c r="H53">
        <v>3</v>
      </c>
      <c r="I53" t="s">
        <v>351</v>
      </c>
      <c r="J53" t="s">
        <v>352</v>
      </c>
      <c r="K53" t="s">
        <v>353</v>
      </c>
      <c r="L53">
        <v>1339</v>
      </c>
      <c r="N53">
        <v>1007</v>
      </c>
      <c r="O53" t="s">
        <v>330</v>
      </c>
      <c r="P53" t="s">
        <v>330</v>
      </c>
      <c r="Q53">
        <v>1</v>
      </c>
      <c r="X53">
        <v>2.75</v>
      </c>
      <c r="Y53">
        <v>2.44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2.75</v>
      </c>
      <c r="AH53">
        <v>2</v>
      </c>
      <c r="AI53">
        <v>8808154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8808156</v>
      </c>
      <c r="C54">
        <v>8808155</v>
      </c>
      <c r="D54">
        <v>5524871</v>
      </c>
      <c r="E54">
        <v>1</v>
      </c>
      <c r="F54">
        <v>1</v>
      </c>
      <c r="G54">
        <v>1</v>
      </c>
      <c r="H54">
        <v>1</v>
      </c>
      <c r="I54" t="s">
        <v>354</v>
      </c>
      <c r="K54" t="s">
        <v>355</v>
      </c>
      <c r="L54">
        <v>1369</v>
      </c>
      <c r="N54">
        <v>1013</v>
      </c>
      <c r="O54" t="s">
        <v>311</v>
      </c>
      <c r="P54" t="s">
        <v>311</v>
      </c>
      <c r="Q54">
        <v>1</v>
      </c>
      <c r="X54">
        <v>0.96</v>
      </c>
      <c r="Y54">
        <v>0</v>
      </c>
      <c r="Z54">
        <v>0</v>
      </c>
      <c r="AA54">
        <v>0</v>
      </c>
      <c r="AB54">
        <v>9.92</v>
      </c>
      <c r="AC54">
        <v>0</v>
      </c>
      <c r="AD54">
        <v>1</v>
      </c>
      <c r="AE54">
        <v>1</v>
      </c>
      <c r="AG54">
        <v>0.96</v>
      </c>
      <c r="AH54">
        <v>2</v>
      </c>
      <c r="AI54">
        <v>8808156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ROW(Source!A32)</f>
        <v>32</v>
      </c>
      <c r="B55">
        <v>8808157</v>
      </c>
      <c r="C55">
        <v>8808155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23</v>
      </c>
      <c r="K55" t="s">
        <v>312</v>
      </c>
      <c r="L55">
        <v>608254</v>
      </c>
      <c r="N55">
        <v>1013</v>
      </c>
      <c r="O55" t="s">
        <v>313</v>
      </c>
      <c r="P55" t="s">
        <v>313</v>
      </c>
      <c r="Q55">
        <v>1</v>
      </c>
      <c r="X55">
        <v>0.01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G55">
        <v>0.01</v>
      </c>
      <c r="AH55">
        <v>2</v>
      </c>
      <c r="AI55">
        <v>8808157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ROW(Source!A32)</f>
        <v>32</v>
      </c>
      <c r="B56">
        <v>8808158</v>
      </c>
      <c r="C56">
        <v>8808155</v>
      </c>
      <c r="D56">
        <v>5494274</v>
      </c>
      <c r="E56">
        <v>1</v>
      </c>
      <c r="F56">
        <v>1</v>
      </c>
      <c r="G56">
        <v>1</v>
      </c>
      <c r="H56">
        <v>2</v>
      </c>
      <c r="I56" t="s">
        <v>356</v>
      </c>
      <c r="J56" t="s">
        <v>357</v>
      </c>
      <c r="K56" t="s">
        <v>358</v>
      </c>
      <c r="L56">
        <v>1368</v>
      </c>
      <c r="N56">
        <v>1011</v>
      </c>
      <c r="O56" t="s">
        <v>317</v>
      </c>
      <c r="P56" t="s">
        <v>317</v>
      </c>
      <c r="Q56">
        <v>1</v>
      </c>
      <c r="X56">
        <v>0.44</v>
      </c>
      <c r="Y56">
        <v>0</v>
      </c>
      <c r="Z56">
        <v>8.1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0.44</v>
      </c>
      <c r="AH56">
        <v>2</v>
      </c>
      <c r="AI56">
        <v>8808158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ROW(Source!A32)</f>
        <v>32</v>
      </c>
      <c r="B57">
        <v>8808159</v>
      </c>
      <c r="C57">
        <v>8808155</v>
      </c>
      <c r="D57">
        <v>5496870</v>
      </c>
      <c r="E57">
        <v>1</v>
      </c>
      <c r="F57">
        <v>1</v>
      </c>
      <c r="G57">
        <v>1</v>
      </c>
      <c r="H57">
        <v>2</v>
      </c>
      <c r="I57" t="s">
        <v>324</v>
      </c>
      <c r="J57" t="s">
        <v>325</v>
      </c>
      <c r="K57" t="s">
        <v>326</v>
      </c>
      <c r="L57">
        <v>1368</v>
      </c>
      <c r="N57">
        <v>1011</v>
      </c>
      <c r="O57" t="s">
        <v>317</v>
      </c>
      <c r="P57" t="s">
        <v>317</v>
      </c>
      <c r="Q57">
        <v>1</v>
      </c>
      <c r="X57">
        <v>0.01</v>
      </c>
      <c r="Y57">
        <v>0</v>
      </c>
      <c r="Z57">
        <v>75.4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0.01</v>
      </c>
      <c r="AH57">
        <v>2</v>
      </c>
      <c r="AI57">
        <v>8808159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ROW(Source!A32)</f>
        <v>32</v>
      </c>
      <c r="B58">
        <v>8808160</v>
      </c>
      <c r="C58">
        <v>8808155</v>
      </c>
      <c r="D58">
        <v>5443001</v>
      </c>
      <c r="E58">
        <v>1</v>
      </c>
      <c r="F58">
        <v>1</v>
      </c>
      <c r="G58">
        <v>1</v>
      </c>
      <c r="H58">
        <v>3</v>
      </c>
      <c r="I58" t="s">
        <v>359</v>
      </c>
      <c r="J58" t="s">
        <v>360</v>
      </c>
      <c r="K58" t="s">
        <v>361</v>
      </c>
      <c r="L58">
        <v>1348</v>
      </c>
      <c r="N58">
        <v>1009</v>
      </c>
      <c r="O58" t="s">
        <v>334</v>
      </c>
      <c r="P58" t="s">
        <v>334</v>
      </c>
      <c r="Q58">
        <v>1000</v>
      </c>
      <c r="X58">
        <v>0.00014</v>
      </c>
      <c r="Y58">
        <v>10362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0.00014</v>
      </c>
      <c r="AH58">
        <v>2</v>
      </c>
      <c r="AI58">
        <v>8808160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ROW(Source!A32)</f>
        <v>32</v>
      </c>
      <c r="B59">
        <v>8808161</v>
      </c>
      <c r="C59">
        <v>8808155</v>
      </c>
      <c r="D59">
        <v>5466731</v>
      </c>
      <c r="E59">
        <v>1</v>
      </c>
      <c r="F59">
        <v>1</v>
      </c>
      <c r="G59">
        <v>1</v>
      </c>
      <c r="H59">
        <v>3</v>
      </c>
      <c r="I59" t="s">
        <v>362</v>
      </c>
      <c r="J59" t="s">
        <v>363</v>
      </c>
      <c r="K59" t="s">
        <v>364</v>
      </c>
      <c r="L59">
        <v>1348</v>
      </c>
      <c r="N59">
        <v>1009</v>
      </c>
      <c r="O59" t="s">
        <v>334</v>
      </c>
      <c r="P59" t="s">
        <v>334</v>
      </c>
      <c r="Q59">
        <v>1000</v>
      </c>
      <c r="X59">
        <v>0.00062</v>
      </c>
      <c r="Y59">
        <v>14830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0.00062</v>
      </c>
      <c r="AH59">
        <v>2</v>
      </c>
      <c r="AI59">
        <v>8808161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ROW(Source!A32)</f>
        <v>32</v>
      </c>
      <c r="B60">
        <v>8808162</v>
      </c>
      <c r="C60">
        <v>8808155</v>
      </c>
      <c r="D60">
        <v>5464285</v>
      </c>
      <c r="E60">
        <v>1</v>
      </c>
      <c r="F60">
        <v>1</v>
      </c>
      <c r="G60">
        <v>1</v>
      </c>
      <c r="H60">
        <v>3</v>
      </c>
      <c r="I60" t="s">
        <v>400</v>
      </c>
      <c r="J60" t="s">
        <v>401</v>
      </c>
      <c r="K60" t="s">
        <v>402</v>
      </c>
      <c r="L60">
        <v>1354</v>
      </c>
      <c r="N60">
        <v>1010</v>
      </c>
      <c r="O60" t="s">
        <v>38</v>
      </c>
      <c r="P60" t="s">
        <v>38</v>
      </c>
      <c r="Q60">
        <v>1</v>
      </c>
      <c r="X60">
        <v>2</v>
      </c>
      <c r="Y60">
        <v>28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</v>
      </c>
      <c r="AH60">
        <v>2</v>
      </c>
      <c r="AI60">
        <v>8808162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ROW(Source!A32)</f>
        <v>32</v>
      </c>
      <c r="B61">
        <v>8808163</v>
      </c>
      <c r="C61">
        <v>8808155</v>
      </c>
      <c r="D61">
        <v>5487274</v>
      </c>
      <c r="E61">
        <v>1</v>
      </c>
      <c r="F61">
        <v>1</v>
      </c>
      <c r="G61">
        <v>1</v>
      </c>
      <c r="H61">
        <v>3</v>
      </c>
      <c r="I61" t="s">
        <v>403</v>
      </c>
      <c r="J61" t="s">
        <v>404</v>
      </c>
      <c r="K61" t="s">
        <v>405</v>
      </c>
      <c r="L61">
        <v>1356</v>
      </c>
      <c r="N61">
        <v>1010</v>
      </c>
      <c r="O61" t="s">
        <v>371</v>
      </c>
      <c r="P61" t="s">
        <v>371</v>
      </c>
      <c r="Q61">
        <v>1000</v>
      </c>
      <c r="X61">
        <v>0.001</v>
      </c>
      <c r="Y61">
        <v>3450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0.001</v>
      </c>
      <c r="AH61">
        <v>2</v>
      </c>
      <c r="AI61">
        <v>8808163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ROW(Source!A33)</f>
        <v>33</v>
      </c>
      <c r="B62">
        <v>8808178</v>
      </c>
      <c r="C62">
        <v>8808177</v>
      </c>
      <c r="D62">
        <v>121621</v>
      </c>
      <c r="E62">
        <v>1</v>
      </c>
      <c r="F62">
        <v>1</v>
      </c>
      <c r="G62">
        <v>1</v>
      </c>
      <c r="H62">
        <v>1</v>
      </c>
      <c r="I62" t="s">
        <v>406</v>
      </c>
      <c r="K62" t="s">
        <v>407</v>
      </c>
      <c r="L62">
        <v>1369</v>
      </c>
      <c r="N62">
        <v>1013</v>
      </c>
      <c r="O62" t="s">
        <v>311</v>
      </c>
      <c r="P62" t="s">
        <v>311</v>
      </c>
      <c r="Q62">
        <v>1</v>
      </c>
      <c r="X62">
        <v>4.12</v>
      </c>
      <c r="Y62">
        <v>0</v>
      </c>
      <c r="Z62">
        <v>0</v>
      </c>
      <c r="AA62">
        <v>0</v>
      </c>
      <c r="AB62">
        <v>8.75</v>
      </c>
      <c r="AC62">
        <v>0</v>
      </c>
      <c r="AD62">
        <v>1</v>
      </c>
      <c r="AE62">
        <v>1</v>
      </c>
      <c r="AG62">
        <v>4.12</v>
      </c>
      <c r="AH62">
        <v>2</v>
      </c>
      <c r="AI62">
        <v>8808178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ROW(Source!A33)</f>
        <v>33</v>
      </c>
      <c r="B63">
        <v>8808179</v>
      </c>
      <c r="C63">
        <v>8808177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23</v>
      </c>
      <c r="K63" t="s">
        <v>312</v>
      </c>
      <c r="L63">
        <v>608254</v>
      </c>
      <c r="N63">
        <v>1013</v>
      </c>
      <c r="O63" t="s">
        <v>313</v>
      </c>
      <c r="P63" t="s">
        <v>313</v>
      </c>
      <c r="Q63">
        <v>1</v>
      </c>
      <c r="X63">
        <v>0.16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G63">
        <v>0.16</v>
      </c>
      <c r="AH63">
        <v>2</v>
      </c>
      <c r="AI63">
        <v>8808179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ROW(Source!A33)</f>
        <v>33</v>
      </c>
      <c r="B64">
        <v>8808180</v>
      </c>
      <c r="C64">
        <v>8808177</v>
      </c>
      <c r="D64">
        <v>1471980</v>
      </c>
      <c r="E64">
        <v>1</v>
      </c>
      <c r="F64">
        <v>1</v>
      </c>
      <c r="G64">
        <v>1</v>
      </c>
      <c r="H64">
        <v>2</v>
      </c>
      <c r="I64" t="s">
        <v>324</v>
      </c>
      <c r="J64" t="s">
        <v>325</v>
      </c>
      <c r="K64" t="s">
        <v>326</v>
      </c>
      <c r="L64">
        <v>1368</v>
      </c>
      <c r="N64">
        <v>1011</v>
      </c>
      <c r="O64" t="s">
        <v>317</v>
      </c>
      <c r="P64" t="s">
        <v>317</v>
      </c>
      <c r="Q64">
        <v>1</v>
      </c>
      <c r="X64">
        <v>0.16</v>
      </c>
      <c r="Y64">
        <v>0</v>
      </c>
      <c r="Z64">
        <v>75.4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0.16</v>
      </c>
      <c r="AH64">
        <v>2</v>
      </c>
      <c r="AI64">
        <v>8808180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ROW(Source!A33)</f>
        <v>33</v>
      </c>
      <c r="B65">
        <v>8808181</v>
      </c>
      <c r="C65">
        <v>8808177</v>
      </c>
      <c r="D65">
        <v>1400019</v>
      </c>
      <c r="E65">
        <v>1</v>
      </c>
      <c r="F65">
        <v>1</v>
      </c>
      <c r="G65">
        <v>1</v>
      </c>
      <c r="H65">
        <v>3</v>
      </c>
      <c r="I65" t="s">
        <v>408</v>
      </c>
      <c r="J65" t="s">
        <v>409</v>
      </c>
      <c r="K65" t="s">
        <v>410</v>
      </c>
      <c r="L65">
        <v>1348</v>
      </c>
      <c r="N65">
        <v>1009</v>
      </c>
      <c r="O65" t="s">
        <v>334</v>
      </c>
      <c r="P65" t="s">
        <v>334</v>
      </c>
      <c r="Q65">
        <v>1000</v>
      </c>
      <c r="X65">
        <v>0.0022</v>
      </c>
      <c r="Y65">
        <v>9680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0.0022</v>
      </c>
      <c r="AH65">
        <v>2</v>
      </c>
      <c r="AI65">
        <v>8808181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ROW(Source!A33)</f>
        <v>33</v>
      </c>
      <c r="B66">
        <v>8808182</v>
      </c>
      <c r="C66">
        <v>8808177</v>
      </c>
      <c r="D66">
        <v>1404623</v>
      </c>
      <c r="E66">
        <v>1</v>
      </c>
      <c r="F66">
        <v>1</v>
      </c>
      <c r="G66">
        <v>1</v>
      </c>
      <c r="H66">
        <v>3</v>
      </c>
      <c r="I66" t="s">
        <v>411</v>
      </c>
      <c r="J66" t="s">
        <v>412</v>
      </c>
      <c r="K66" t="s">
        <v>413</v>
      </c>
      <c r="L66">
        <v>1346</v>
      </c>
      <c r="N66">
        <v>1009</v>
      </c>
      <c r="O66" t="s">
        <v>338</v>
      </c>
      <c r="P66" t="s">
        <v>338</v>
      </c>
      <c r="Q66">
        <v>1</v>
      </c>
      <c r="X66">
        <v>0.002</v>
      </c>
      <c r="Y66">
        <v>31.17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0.002</v>
      </c>
      <c r="AH66">
        <v>2</v>
      </c>
      <c r="AI66">
        <v>8808182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ROW(Source!A33)</f>
        <v>33</v>
      </c>
      <c r="B67">
        <v>8808183</v>
      </c>
      <c r="C67">
        <v>8808177</v>
      </c>
      <c r="D67">
        <v>1405879</v>
      </c>
      <c r="E67">
        <v>1</v>
      </c>
      <c r="F67">
        <v>1</v>
      </c>
      <c r="G67">
        <v>1</v>
      </c>
      <c r="H67">
        <v>3</v>
      </c>
      <c r="I67" t="s">
        <v>414</v>
      </c>
      <c r="J67" t="s">
        <v>415</v>
      </c>
      <c r="K67" t="s">
        <v>416</v>
      </c>
      <c r="L67">
        <v>1346</v>
      </c>
      <c r="N67">
        <v>1009</v>
      </c>
      <c r="O67" t="s">
        <v>338</v>
      </c>
      <c r="P67" t="s">
        <v>338</v>
      </c>
      <c r="Q67">
        <v>1</v>
      </c>
      <c r="X67">
        <v>0.014</v>
      </c>
      <c r="Y67">
        <v>26.44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0.014</v>
      </c>
      <c r="AH67">
        <v>2</v>
      </c>
      <c r="AI67">
        <v>8808183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ROW(Source!A34)</f>
        <v>34</v>
      </c>
      <c r="B68">
        <v>8808185</v>
      </c>
      <c r="C68">
        <v>8808184</v>
      </c>
      <c r="D68">
        <v>121615</v>
      </c>
      <c r="E68">
        <v>1</v>
      </c>
      <c r="F68">
        <v>1</v>
      </c>
      <c r="G68">
        <v>1</v>
      </c>
      <c r="H68">
        <v>1</v>
      </c>
      <c r="I68" t="s">
        <v>417</v>
      </c>
      <c r="K68" t="s">
        <v>418</v>
      </c>
      <c r="L68">
        <v>1369</v>
      </c>
      <c r="N68">
        <v>1013</v>
      </c>
      <c r="O68" t="s">
        <v>311</v>
      </c>
      <c r="P68" t="s">
        <v>311</v>
      </c>
      <c r="Q68">
        <v>1</v>
      </c>
      <c r="X68">
        <v>7.21</v>
      </c>
      <c r="Y68">
        <v>0</v>
      </c>
      <c r="Z68">
        <v>0</v>
      </c>
      <c r="AA68">
        <v>0</v>
      </c>
      <c r="AB68">
        <v>8.53</v>
      </c>
      <c r="AC68">
        <v>0</v>
      </c>
      <c r="AD68">
        <v>1</v>
      </c>
      <c r="AE68">
        <v>1</v>
      </c>
      <c r="AG68">
        <v>7.21</v>
      </c>
      <c r="AH68">
        <v>2</v>
      </c>
      <c r="AI68">
        <v>8808185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ROW(Source!A34)</f>
        <v>34</v>
      </c>
      <c r="B69">
        <v>8808186</v>
      </c>
      <c r="C69">
        <v>8808184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23</v>
      </c>
      <c r="K69" t="s">
        <v>312</v>
      </c>
      <c r="L69">
        <v>608254</v>
      </c>
      <c r="N69">
        <v>1013</v>
      </c>
      <c r="O69" t="s">
        <v>313</v>
      </c>
      <c r="P69" t="s">
        <v>313</v>
      </c>
      <c r="Q69">
        <v>1</v>
      </c>
      <c r="X69">
        <v>0.4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0.4</v>
      </c>
      <c r="AH69">
        <v>2</v>
      </c>
      <c r="AI69">
        <v>8808186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ROW(Source!A34)</f>
        <v>34</v>
      </c>
      <c r="B70">
        <v>8808187</v>
      </c>
      <c r="C70">
        <v>8808184</v>
      </c>
      <c r="D70">
        <v>1466783</v>
      </c>
      <c r="E70">
        <v>1</v>
      </c>
      <c r="F70">
        <v>1</v>
      </c>
      <c r="G70">
        <v>1</v>
      </c>
      <c r="H70">
        <v>2</v>
      </c>
      <c r="I70" t="s">
        <v>419</v>
      </c>
      <c r="J70" t="s">
        <v>319</v>
      </c>
      <c r="K70" t="s">
        <v>420</v>
      </c>
      <c r="L70">
        <v>1480</v>
      </c>
      <c r="N70">
        <v>1013</v>
      </c>
      <c r="O70" t="s">
        <v>421</v>
      </c>
      <c r="P70" t="s">
        <v>422</v>
      </c>
      <c r="Q70">
        <v>1</v>
      </c>
      <c r="X70">
        <v>0.2</v>
      </c>
      <c r="Y70">
        <v>0</v>
      </c>
      <c r="Z70">
        <v>134.65</v>
      </c>
      <c r="AA70">
        <v>13.5</v>
      </c>
      <c r="AB70">
        <v>0</v>
      </c>
      <c r="AC70">
        <v>0</v>
      </c>
      <c r="AD70">
        <v>1</v>
      </c>
      <c r="AE70">
        <v>0</v>
      </c>
      <c r="AG70">
        <v>0.2</v>
      </c>
      <c r="AH70">
        <v>2</v>
      </c>
      <c r="AI70">
        <v>8808187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ROW(Source!A34)</f>
        <v>34</v>
      </c>
      <c r="B71">
        <v>8808188</v>
      </c>
      <c r="C71">
        <v>8808184</v>
      </c>
      <c r="D71">
        <v>1471980</v>
      </c>
      <c r="E71">
        <v>1</v>
      </c>
      <c r="F71">
        <v>1</v>
      </c>
      <c r="G71">
        <v>1</v>
      </c>
      <c r="H71">
        <v>2</v>
      </c>
      <c r="I71" t="s">
        <v>324</v>
      </c>
      <c r="J71" t="s">
        <v>325</v>
      </c>
      <c r="K71" t="s">
        <v>326</v>
      </c>
      <c r="L71">
        <v>1368</v>
      </c>
      <c r="N71">
        <v>1011</v>
      </c>
      <c r="O71" t="s">
        <v>317</v>
      </c>
      <c r="P71" t="s">
        <v>317</v>
      </c>
      <c r="Q71">
        <v>1</v>
      </c>
      <c r="X71">
        <v>0.2</v>
      </c>
      <c r="Y71">
        <v>0</v>
      </c>
      <c r="Z71">
        <v>75.4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0.2</v>
      </c>
      <c r="AH71">
        <v>2</v>
      </c>
      <c r="AI71">
        <v>8808188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ROW(Source!A34)</f>
        <v>34</v>
      </c>
      <c r="B72">
        <v>8808189</v>
      </c>
      <c r="C72">
        <v>8808184</v>
      </c>
      <c r="D72">
        <v>1400019</v>
      </c>
      <c r="E72">
        <v>1</v>
      </c>
      <c r="F72">
        <v>1</v>
      </c>
      <c r="G72">
        <v>1</v>
      </c>
      <c r="H72">
        <v>3</v>
      </c>
      <c r="I72" t="s">
        <v>408</v>
      </c>
      <c r="J72" t="s">
        <v>409</v>
      </c>
      <c r="K72" t="s">
        <v>410</v>
      </c>
      <c r="L72">
        <v>1348</v>
      </c>
      <c r="N72">
        <v>1009</v>
      </c>
      <c r="O72" t="s">
        <v>334</v>
      </c>
      <c r="P72" t="s">
        <v>334</v>
      </c>
      <c r="Q72">
        <v>1000</v>
      </c>
      <c r="X72">
        <v>0.0022</v>
      </c>
      <c r="Y72">
        <v>9680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0.0022</v>
      </c>
      <c r="AH72">
        <v>2</v>
      </c>
      <c r="AI72">
        <v>8808189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ROW(Source!A34)</f>
        <v>34</v>
      </c>
      <c r="B73">
        <v>8808190</v>
      </c>
      <c r="C73">
        <v>8808184</v>
      </c>
      <c r="D73">
        <v>1404623</v>
      </c>
      <c r="E73">
        <v>1</v>
      </c>
      <c r="F73">
        <v>1</v>
      </c>
      <c r="G73">
        <v>1</v>
      </c>
      <c r="H73">
        <v>3</v>
      </c>
      <c r="I73" t="s">
        <v>411</v>
      </c>
      <c r="J73" t="s">
        <v>412</v>
      </c>
      <c r="K73" t="s">
        <v>413</v>
      </c>
      <c r="L73">
        <v>1346</v>
      </c>
      <c r="N73">
        <v>1009</v>
      </c>
      <c r="O73" t="s">
        <v>338</v>
      </c>
      <c r="P73" t="s">
        <v>338</v>
      </c>
      <c r="Q73">
        <v>1</v>
      </c>
      <c r="X73">
        <v>0.002</v>
      </c>
      <c r="Y73">
        <v>31.17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8808190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ROW(Source!A34)</f>
        <v>34</v>
      </c>
      <c r="B74">
        <v>8808191</v>
      </c>
      <c r="C74">
        <v>8808184</v>
      </c>
      <c r="D74">
        <v>1405879</v>
      </c>
      <c r="E74">
        <v>1</v>
      </c>
      <c r="F74">
        <v>1</v>
      </c>
      <c r="G74">
        <v>1</v>
      </c>
      <c r="H74">
        <v>3</v>
      </c>
      <c r="I74" t="s">
        <v>414</v>
      </c>
      <c r="J74" t="s">
        <v>415</v>
      </c>
      <c r="K74" t="s">
        <v>416</v>
      </c>
      <c r="L74">
        <v>1346</v>
      </c>
      <c r="N74">
        <v>1009</v>
      </c>
      <c r="O74" t="s">
        <v>338</v>
      </c>
      <c r="P74" t="s">
        <v>338</v>
      </c>
      <c r="Q74">
        <v>1</v>
      </c>
      <c r="X74">
        <v>0.025</v>
      </c>
      <c r="Y74">
        <v>26.44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0.025</v>
      </c>
      <c r="AH74">
        <v>2</v>
      </c>
      <c r="AI74">
        <v>8808191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ROW(Source!A35)</f>
        <v>35</v>
      </c>
      <c r="B75">
        <v>8808193</v>
      </c>
      <c r="C75">
        <v>8808192</v>
      </c>
      <c r="D75">
        <v>121651</v>
      </c>
      <c r="E75">
        <v>1</v>
      </c>
      <c r="F75">
        <v>1</v>
      </c>
      <c r="G75">
        <v>1</v>
      </c>
      <c r="H75">
        <v>1</v>
      </c>
      <c r="I75" t="s">
        <v>423</v>
      </c>
      <c r="K75" t="s">
        <v>355</v>
      </c>
      <c r="L75">
        <v>1369</v>
      </c>
      <c r="N75">
        <v>1013</v>
      </c>
      <c r="O75" t="s">
        <v>311</v>
      </c>
      <c r="P75" t="s">
        <v>311</v>
      </c>
      <c r="Q75">
        <v>1</v>
      </c>
      <c r="X75">
        <v>8.98</v>
      </c>
      <c r="Y75">
        <v>0</v>
      </c>
      <c r="Z75">
        <v>0</v>
      </c>
      <c r="AA75">
        <v>0</v>
      </c>
      <c r="AB75">
        <v>9.91</v>
      </c>
      <c r="AC75">
        <v>0</v>
      </c>
      <c r="AD75">
        <v>1</v>
      </c>
      <c r="AE75">
        <v>1</v>
      </c>
      <c r="AG75">
        <v>8.98</v>
      </c>
      <c r="AH75">
        <v>2</v>
      </c>
      <c r="AI75">
        <v>8808193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ROW(Source!A35)</f>
        <v>35</v>
      </c>
      <c r="B76">
        <v>8808194</v>
      </c>
      <c r="C76">
        <v>8808192</v>
      </c>
      <c r="D76">
        <v>121548</v>
      </c>
      <c r="E76">
        <v>1</v>
      </c>
      <c r="F76">
        <v>1</v>
      </c>
      <c r="G76">
        <v>1</v>
      </c>
      <c r="H76">
        <v>1</v>
      </c>
      <c r="I76" t="s">
        <v>23</v>
      </c>
      <c r="K76" t="s">
        <v>312</v>
      </c>
      <c r="L76">
        <v>608254</v>
      </c>
      <c r="N76">
        <v>1013</v>
      </c>
      <c r="O76" t="s">
        <v>313</v>
      </c>
      <c r="P76" t="s">
        <v>313</v>
      </c>
      <c r="Q76">
        <v>1</v>
      </c>
      <c r="X76">
        <v>0.44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G76">
        <v>0.44</v>
      </c>
      <c r="AH76">
        <v>2</v>
      </c>
      <c r="AI76">
        <v>8808194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ROW(Source!A35)</f>
        <v>35</v>
      </c>
      <c r="B77">
        <v>8808195</v>
      </c>
      <c r="C77">
        <v>8808192</v>
      </c>
      <c r="D77">
        <v>1466783</v>
      </c>
      <c r="E77">
        <v>1</v>
      </c>
      <c r="F77">
        <v>1</v>
      </c>
      <c r="G77">
        <v>1</v>
      </c>
      <c r="H77">
        <v>2</v>
      </c>
      <c r="I77" t="s">
        <v>419</v>
      </c>
      <c r="J77" t="s">
        <v>319</v>
      </c>
      <c r="K77" t="s">
        <v>420</v>
      </c>
      <c r="L77">
        <v>1480</v>
      </c>
      <c r="N77">
        <v>1013</v>
      </c>
      <c r="O77" t="s">
        <v>421</v>
      </c>
      <c r="P77" t="s">
        <v>422</v>
      </c>
      <c r="Q77">
        <v>1</v>
      </c>
      <c r="X77">
        <v>0.22</v>
      </c>
      <c r="Y77">
        <v>0</v>
      </c>
      <c r="Z77">
        <v>134.65</v>
      </c>
      <c r="AA77">
        <v>13.5</v>
      </c>
      <c r="AB77">
        <v>0</v>
      </c>
      <c r="AC77">
        <v>0</v>
      </c>
      <c r="AD77">
        <v>1</v>
      </c>
      <c r="AE77">
        <v>0</v>
      </c>
      <c r="AG77">
        <v>0.22</v>
      </c>
      <c r="AH77">
        <v>2</v>
      </c>
      <c r="AI77">
        <v>8808195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ROW(Source!A35)</f>
        <v>35</v>
      </c>
      <c r="B78">
        <v>8808196</v>
      </c>
      <c r="C78">
        <v>8808192</v>
      </c>
      <c r="D78">
        <v>1471980</v>
      </c>
      <c r="E78">
        <v>1</v>
      </c>
      <c r="F78">
        <v>1</v>
      </c>
      <c r="G78">
        <v>1</v>
      </c>
      <c r="H78">
        <v>2</v>
      </c>
      <c r="I78" t="s">
        <v>324</v>
      </c>
      <c r="J78" t="s">
        <v>325</v>
      </c>
      <c r="K78" t="s">
        <v>326</v>
      </c>
      <c r="L78">
        <v>1368</v>
      </c>
      <c r="N78">
        <v>1011</v>
      </c>
      <c r="O78" t="s">
        <v>317</v>
      </c>
      <c r="P78" t="s">
        <v>317</v>
      </c>
      <c r="Q78">
        <v>1</v>
      </c>
      <c r="X78">
        <v>0.22</v>
      </c>
      <c r="Y78">
        <v>0</v>
      </c>
      <c r="Z78">
        <v>75.4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0.22</v>
      </c>
      <c r="AH78">
        <v>2</v>
      </c>
      <c r="AI78">
        <v>8808196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ROW(Source!A35)</f>
        <v>35</v>
      </c>
      <c r="B79">
        <v>8808197</v>
      </c>
      <c r="C79">
        <v>8808192</v>
      </c>
      <c r="D79">
        <v>1404604</v>
      </c>
      <c r="E79">
        <v>1</v>
      </c>
      <c r="F79">
        <v>1</v>
      </c>
      <c r="G79">
        <v>1</v>
      </c>
      <c r="H79">
        <v>3</v>
      </c>
      <c r="I79" t="s">
        <v>424</v>
      </c>
      <c r="J79" t="s">
        <v>425</v>
      </c>
      <c r="K79" t="s">
        <v>426</v>
      </c>
      <c r="L79">
        <v>1346</v>
      </c>
      <c r="N79">
        <v>1009</v>
      </c>
      <c r="O79" t="s">
        <v>338</v>
      </c>
      <c r="P79" t="s">
        <v>338</v>
      </c>
      <c r="Q79">
        <v>1</v>
      </c>
      <c r="X79">
        <v>0.684</v>
      </c>
      <c r="Y79">
        <v>26.94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0.684</v>
      </c>
      <c r="AH79">
        <v>2</v>
      </c>
      <c r="AI79">
        <v>8808197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ROW(Source!A35)</f>
        <v>35</v>
      </c>
      <c r="B80">
        <v>8808198</v>
      </c>
      <c r="C80">
        <v>8808192</v>
      </c>
      <c r="D80">
        <v>1466443</v>
      </c>
      <c r="E80">
        <v>1</v>
      </c>
      <c r="F80">
        <v>1</v>
      </c>
      <c r="G80">
        <v>1</v>
      </c>
      <c r="H80">
        <v>3</v>
      </c>
      <c r="I80" t="s">
        <v>427</v>
      </c>
      <c r="J80" t="s">
        <v>428</v>
      </c>
      <c r="K80" t="s">
        <v>429</v>
      </c>
      <c r="L80">
        <v>1348</v>
      </c>
      <c r="N80">
        <v>1009</v>
      </c>
      <c r="O80" t="s">
        <v>334</v>
      </c>
      <c r="P80" t="s">
        <v>334</v>
      </c>
      <c r="Q80">
        <v>1000</v>
      </c>
      <c r="X80">
        <v>0.1</v>
      </c>
      <c r="Y80">
        <v>0</v>
      </c>
      <c r="Z80">
        <v>0</v>
      </c>
      <c r="AA80">
        <v>0</v>
      </c>
      <c r="AB80">
        <v>0</v>
      </c>
      <c r="AC80">
        <v>1</v>
      </c>
      <c r="AD80">
        <v>0</v>
      </c>
      <c r="AE80">
        <v>0</v>
      </c>
      <c r="AG80">
        <v>0.1</v>
      </c>
      <c r="AH80">
        <v>2</v>
      </c>
      <c r="AI80">
        <v>8808198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ROW(Source!A36)</f>
        <v>36</v>
      </c>
      <c r="B81">
        <v>8808201</v>
      </c>
      <c r="C81">
        <v>8808200</v>
      </c>
      <c r="D81">
        <v>121651</v>
      </c>
      <c r="E81">
        <v>1</v>
      </c>
      <c r="F81">
        <v>1</v>
      </c>
      <c r="G81">
        <v>1</v>
      </c>
      <c r="H81">
        <v>1</v>
      </c>
      <c r="I81" t="s">
        <v>423</v>
      </c>
      <c r="K81" t="s">
        <v>355</v>
      </c>
      <c r="L81">
        <v>1369</v>
      </c>
      <c r="N81">
        <v>1013</v>
      </c>
      <c r="O81" t="s">
        <v>311</v>
      </c>
      <c r="P81" t="s">
        <v>311</v>
      </c>
      <c r="Q81">
        <v>1</v>
      </c>
      <c r="X81">
        <v>3.37</v>
      </c>
      <c r="Y81">
        <v>0</v>
      </c>
      <c r="Z81">
        <v>0</v>
      </c>
      <c r="AA81">
        <v>0</v>
      </c>
      <c r="AB81">
        <v>9.91</v>
      </c>
      <c r="AC81">
        <v>0</v>
      </c>
      <c r="AD81">
        <v>1</v>
      </c>
      <c r="AE81">
        <v>1</v>
      </c>
      <c r="AG81">
        <v>3.37</v>
      </c>
      <c r="AH81">
        <v>2</v>
      </c>
      <c r="AI81">
        <v>8808201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ROW(Source!A36)</f>
        <v>36</v>
      </c>
      <c r="B82">
        <v>8808202</v>
      </c>
      <c r="C82">
        <v>8808200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23</v>
      </c>
      <c r="K82" t="s">
        <v>312</v>
      </c>
      <c r="L82">
        <v>608254</v>
      </c>
      <c r="N82">
        <v>1013</v>
      </c>
      <c r="O82" t="s">
        <v>313</v>
      </c>
      <c r="P82" t="s">
        <v>313</v>
      </c>
      <c r="Q82">
        <v>1</v>
      </c>
      <c r="X82">
        <v>0.66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G82">
        <v>0.66</v>
      </c>
      <c r="AH82">
        <v>2</v>
      </c>
      <c r="AI82">
        <v>8808202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ROW(Source!A36)</f>
        <v>36</v>
      </c>
      <c r="B83">
        <v>8808203</v>
      </c>
      <c r="C83">
        <v>8808200</v>
      </c>
      <c r="D83">
        <v>1466783</v>
      </c>
      <c r="E83">
        <v>1</v>
      </c>
      <c r="F83">
        <v>1</v>
      </c>
      <c r="G83">
        <v>1</v>
      </c>
      <c r="H83">
        <v>2</v>
      </c>
      <c r="I83" t="s">
        <v>419</v>
      </c>
      <c r="J83" t="s">
        <v>319</v>
      </c>
      <c r="K83" t="s">
        <v>420</v>
      </c>
      <c r="L83">
        <v>1480</v>
      </c>
      <c r="N83">
        <v>1013</v>
      </c>
      <c r="O83" t="s">
        <v>421</v>
      </c>
      <c r="P83" t="s">
        <v>422</v>
      </c>
      <c r="Q83">
        <v>1</v>
      </c>
      <c r="X83">
        <v>0.33</v>
      </c>
      <c r="Y83">
        <v>0</v>
      </c>
      <c r="Z83">
        <v>134.65</v>
      </c>
      <c r="AA83">
        <v>13.5</v>
      </c>
      <c r="AB83">
        <v>0</v>
      </c>
      <c r="AC83">
        <v>0</v>
      </c>
      <c r="AD83">
        <v>1</v>
      </c>
      <c r="AE83">
        <v>0</v>
      </c>
      <c r="AG83">
        <v>0.33</v>
      </c>
      <c r="AH83">
        <v>2</v>
      </c>
      <c r="AI83">
        <v>8808203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ROW(Source!A36)</f>
        <v>36</v>
      </c>
      <c r="B84">
        <v>8808204</v>
      </c>
      <c r="C84">
        <v>8808200</v>
      </c>
      <c r="D84">
        <v>1467385</v>
      </c>
      <c r="E84">
        <v>1</v>
      </c>
      <c r="F84">
        <v>1</v>
      </c>
      <c r="G84">
        <v>1</v>
      </c>
      <c r="H84">
        <v>2</v>
      </c>
      <c r="I84" t="s">
        <v>356</v>
      </c>
      <c r="J84" t="s">
        <v>357</v>
      </c>
      <c r="K84" t="s">
        <v>358</v>
      </c>
      <c r="L84">
        <v>1480</v>
      </c>
      <c r="N84">
        <v>1013</v>
      </c>
      <c r="O84" t="s">
        <v>421</v>
      </c>
      <c r="P84" t="s">
        <v>422</v>
      </c>
      <c r="Q84">
        <v>1</v>
      </c>
      <c r="X84">
        <v>0.09</v>
      </c>
      <c r="Y84">
        <v>0</v>
      </c>
      <c r="Z84">
        <v>8.1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0.09</v>
      </c>
      <c r="AH84">
        <v>2</v>
      </c>
      <c r="AI84">
        <v>8808204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ROW(Source!A36)</f>
        <v>36</v>
      </c>
      <c r="B85">
        <v>8808205</v>
      </c>
      <c r="C85">
        <v>8808200</v>
      </c>
      <c r="D85">
        <v>1471980</v>
      </c>
      <c r="E85">
        <v>1</v>
      </c>
      <c r="F85">
        <v>1</v>
      </c>
      <c r="G85">
        <v>1</v>
      </c>
      <c r="H85">
        <v>2</v>
      </c>
      <c r="I85" t="s">
        <v>324</v>
      </c>
      <c r="J85" t="s">
        <v>325</v>
      </c>
      <c r="K85" t="s">
        <v>326</v>
      </c>
      <c r="L85">
        <v>1368</v>
      </c>
      <c r="N85">
        <v>1011</v>
      </c>
      <c r="O85" t="s">
        <v>317</v>
      </c>
      <c r="P85" t="s">
        <v>317</v>
      </c>
      <c r="Q85">
        <v>1</v>
      </c>
      <c r="X85">
        <v>0.33</v>
      </c>
      <c r="Y85">
        <v>0</v>
      </c>
      <c r="Z85">
        <v>75.4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0.33</v>
      </c>
      <c r="AH85">
        <v>2</v>
      </c>
      <c r="AI85">
        <v>8808205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ROW(Source!A36)</f>
        <v>36</v>
      </c>
      <c r="B86">
        <v>8808206</v>
      </c>
      <c r="C86">
        <v>8808200</v>
      </c>
      <c r="D86">
        <v>1400019</v>
      </c>
      <c r="E86">
        <v>1</v>
      </c>
      <c r="F86">
        <v>1</v>
      </c>
      <c r="G86">
        <v>1</v>
      </c>
      <c r="H86">
        <v>3</v>
      </c>
      <c r="I86" t="s">
        <v>408</v>
      </c>
      <c r="J86" t="s">
        <v>409</v>
      </c>
      <c r="K86" t="s">
        <v>410</v>
      </c>
      <c r="L86">
        <v>1348</v>
      </c>
      <c r="N86">
        <v>1009</v>
      </c>
      <c r="O86" t="s">
        <v>334</v>
      </c>
      <c r="P86" t="s">
        <v>334</v>
      </c>
      <c r="Q86">
        <v>1000</v>
      </c>
      <c r="X86">
        <v>0.0002</v>
      </c>
      <c r="Y86">
        <v>9680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0.0002</v>
      </c>
      <c r="AH86">
        <v>2</v>
      </c>
      <c r="AI86">
        <v>8808206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ROW(Source!A36)</f>
        <v>36</v>
      </c>
      <c r="B87">
        <v>8808207</v>
      </c>
      <c r="C87">
        <v>8808200</v>
      </c>
      <c r="D87">
        <v>1401805</v>
      </c>
      <c r="E87">
        <v>1</v>
      </c>
      <c r="F87">
        <v>1</v>
      </c>
      <c r="G87">
        <v>1</v>
      </c>
      <c r="H87">
        <v>3</v>
      </c>
      <c r="I87" t="s">
        <v>430</v>
      </c>
      <c r="J87" t="s">
        <v>431</v>
      </c>
      <c r="K87" t="s">
        <v>432</v>
      </c>
      <c r="L87">
        <v>1348</v>
      </c>
      <c r="N87">
        <v>1009</v>
      </c>
      <c r="O87" t="s">
        <v>334</v>
      </c>
      <c r="P87" t="s">
        <v>334</v>
      </c>
      <c r="Q87">
        <v>1000</v>
      </c>
      <c r="X87">
        <v>0.0015</v>
      </c>
      <c r="Y87">
        <v>11447.45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0.0015</v>
      </c>
      <c r="AH87">
        <v>2</v>
      </c>
      <c r="AI87">
        <v>8808207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ROW(Source!A36)</f>
        <v>36</v>
      </c>
      <c r="B88">
        <v>8808208</v>
      </c>
      <c r="C88">
        <v>8808200</v>
      </c>
      <c r="D88">
        <v>1403502</v>
      </c>
      <c r="E88">
        <v>1</v>
      </c>
      <c r="F88">
        <v>1</v>
      </c>
      <c r="G88">
        <v>1</v>
      </c>
      <c r="H88">
        <v>3</v>
      </c>
      <c r="I88" t="s">
        <v>433</v>
      </c>
      <c r="J88" t="s">
        <v>434</v>
      </c>
      <c r="K88" t="s">
        <v>435</v>
      </c>
      <c r="L88">
        <v>1348</v>
      </c>
      <c r="N88">
        <v>1009</v>
      </c>
      <c r="O88" t="s">
        <v>334</v>
      </c>
      <c r="P88" t="s">
        <v>334</v>
      </c>
      <c r="Q88">
        <v>1000</v>
      </c>
      <c r="X88">
        <v>8E-05</v>
      </c>
      <c r="Y88">
        <v>9750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8E-05</v>
      </c>
      <c r="AH88">
        <v>2</v>
      </c>
      <c r="AI88">
        <v>8808208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ROW(Source!A36)</f>
        <v>36</v>
      </c>
      <c r="B89">
        <v>8808209</v>
      </c>
      <c r="C89">
        <v>8808200</v>
      </c>
      <c r="D89">
        <v>1404631</v>
      </c>
      <c r="E89">
        <v>1</v>
      </c>
      <c r="F89">
        <v>1</v>
      </c>
      <c r="G89">
        <v>1</v>
      </c>
      <c r="H89">
        <v>3</v>
      </c>
      <c r="I89" t="s">
        <v>436</v>
      </c>
      <c r="J89" t="s">
        <v>437</v>
      </c>
      <c r="K89" t="s">
        <v>438</v>
      </c>
      <c r="L89">
        <v>1346</v>
      </c>
      <c r="N89">
        <v>1009</v>
      </c>
      <c r="O89" t="s">
        <v>338</v>
      </c>
      <c r="P89" t="s">
        <v>338</v>
      </c>
      <c r="Q89">
        <v>1</v>
      </c>
      <c r="X89">
        <v>0.001</v>
      </c>
      <c r="Y89">
        <v>29.37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0.001</v>
      </c>
      <c r="AH89">
        <v>2</v>
      </c>
      <c r="AI89">
        <v>8808209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ROW(Source!A37)</f>
        <v>37</v>
      </c>
      <c r="B90">
        <v>8808211</v>
      </c>
      <c r="C90">
        <v>8808210</v>
      </c>
      <c r="D90">
        <v>121615</v>
      </c>
      <c r="E90">
        <v>1</v>
      </c>
      <c r="F90">
        <v>1</v>
      </c>
      <c r="G90">
        <v>1</v>
      </c>
      <c r="H90">
        <v>1</v>
      </c>
      <c r="I90" t="s">
        <v>417</v>
      </c>
      <c r="K90" t="s">
        <v>418</v>
      </c>
      <c r="L90">
        <v>1369</v>
      </c>
      <c r="N90">
        <v>1013</v>
      </c>
      <c r="O90" t="s">
        <v>311</v>
      </c>
      <c r="P90" t="s">
        <v>311</v>
      </c>
      <c r="Q90">
        <v>1</v>
      </c>
      <c r="X90">
        <v>1.03</v>
      </c>
      <c r="Y90">
        <v>0</v>
      </c>
      <c r="Z90">
        <v>0</v>
      </c>
      <c r="AA90">
        <v>0</v>
      </c>
      <c r="AB90">
        <v>8.53</v>
      </c>
      <c r="AC90">
        <v>0</v>
      </c>
      <c r="AD90">
        <v>1</v>
      </c>
      <c r="AE90">
        <v>1</v>
      </c>
      <c r="AG90">
        <v>1.03</v>
      </c>
      <c r="AH90">
        <v>2</v>
      </c>
      <c r="AI90">
        <v>8808211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ROW(Source!A37)</f>
        <v>37</v>
      </c>
      <c r="B91">
        <v>8808212</v>
      </c>
      <c r="C91">
        <v>8808210</v>
      </c>
      <c r="D91">
        <v>121548</v>
      </c>
      <c r="E91">
        <v>1</v>
      </c>
      <c r="F91">
        <v>1</v>
      </c>
      <c r="G91">
        <v>1</v>
      </c>
      <c r="H91">
        <v>1</v>
      </c>
      <c r="I91" t="s">
        <v>23</v>
      </c>
      <c r="K91" t="s">
        <v>312</v>
      </c>
      <c r="L91">
        <v>608254</v>
      </c>
      <c r="N91">
        <v>1013</v>
      </c>
      <c r="O91" t="s">
        <v>313</v>
      </c>
      <c r="P91" t="s">
        <v>313</v>
      </c>
      <c r="Q91">
        <v>1</v>
      </c>
      <c r="X91">
        <v>0.16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G91">
        <v>0.16</v>
      </c>
      <c r="AH91">
        <v>2</v>
      </c>
      <c r="AI91">
        <v>8808212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ROW(Source!A37)</f>
        <v>37</v>
      </c>
      <c r="B92">
        <v>8808213</v>
      </c>
      <c r="C92">
        <v>8808210</v>
      </c>
      <c r="D92">
        <v>1471980</v>
      </c>
      <c r="E92">
        <v>1</v>
      </c>
      <c r="F92">
        <v>1</v>
      </c>
      <c r="G92">
        <v>1</v>
      </c>
      <c r="H92">
        <v>2</v>
      </c>
      <c r="I92" t="s">
        <v>324</v>
      </c>
      <c r="J92" t="s">
        <v>325</v>
      </c>
      <c r="K92" t="s">
        <v>326</v>
      </c>
      <c r="L92">
        <v>1368</v>
      </c>
      <c r="N92">
        <v>1011</v>
      </c>
      <c r="O92" t="s">
        <v>317</v>
      </c>
      <c r="P92" t="s">
        <v>317</v>
      </c>
      <c r="Q92">
        <v>1</v>
      </c>
      <c r="X92">
        <v>0.16</v>
      </c>
      <c r="Y92">
        <v>0</v>
      </c>
      <c r="Z92">
        <v>75.4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0.16</v>
      </c>
      <c r="AH92">
        <v>2</v>
      </c>
      <c r="AI92">
        <v>8808213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ROW(Source!A38)</f>
        <v>38</v>
      </c>
      <c r="B93">
        <v>8808215</v>
      </c>
      <c r="C93">
        <v>8808214</v>
      </c>
      <c r="D93">
        <v>121639</v>
      </c>
      <c r="E93">
        <v>1</v>
      </c>
      <c r="F93">
        <v>1</v>
      </c>
      <c r="G93">
        <v>1</v>
      </c>
      <c r="H93">
        <v>1</v>
      </c>
      <c r="I93" t="s">
        <v>439</v>
      </c>
      <c r="K93" t="s">
        <v>373</v>
      </c>
      <c r="L93">
        <v>1369</v>
      </c>
      <c r="N93">
        <v>1013</v>
      </c>
      <c r="O93" t="s">
        <v>311</v>
      </c>
      <c r="P93" t="s">
        <v>311</v>
      </c>
      <c r="Q93">
        <v>1</v>
      </c>
      <c r="X93">
        <v>30.8</v>
      </c>
      <c r="Y93">
        <v>0</v>
      </c>
      <c r="Z93">
        <v>0</v>
      </c>
      <c r="AA93">
        <v>0</v>
      </c>
      <c r="AB93">
        <v>9.4</v>
      </c>
      <c r="AC93">
        <v>0</v>
      </c>
      <c r="AD93">
        <v>1</v>
      </c>
      <c r="AE93">
        <v>1</v>
      </c>
      <c r="AG93">
        <v>30.8</v>
      </c>
      <c r="AH93">
        <v>2</v>
      </c>
      <c r="AI93">
        <v>8808215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ROW(Source!A38)</f>
        <v>38</v>
      </c>
      <c r="B94">
        <v>8808216</v>
      </c>
      <c r="C94">
        <v>8808214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23</v>
      </c>
      <c r="K94" t="s">
        <v>312</v>
      </c>
      <c r="L94">
        <v>608254</v>
      </c>
      <c r="N94">
        <v>1013</v>
      </c>
      <c r="O94" t="s">
        <v>313</v>
      </c>
      <c r="P94" t="s">
        <v>313</v>
      </c>
      <c r="Q94">
        <v>1</v>
      </c>
      <c r="X94">
        <v>20.9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G94">
        <v>20.9</v>
      </c>
      <c r="AH94">
        <v>2</v>
      </c>
      <c r="AI94">
        <v>8808216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ROW(Source!A38)</f>
        <v>38</v>
      </c>
      <c r="B95">
        <v>8808217</v>
      </c>
      <c r="C95">
        <v>8808214</v>
      </c>
      <c r="D95">
        <v>1466783</v>
      </c>
      <c r="E95">
        <v>1</v>
      </c>
      <c r="F95">
        <v>1</v>
      </c>
      <c r="G95">
        <v>1</v>
      </c>
      <c r="H95">
        <v>2</v>
      </c>
      <c r="I95" t="s">
        <v>419</v>
      </c>
      <c r="J95" t="s">
        <v>319</v>
      </c>
      <c r="K95" t="s">
        <v>420</v>
      </c>
      <c r="L95">
        <v>1480</v>
      </c>
      <c r="N95">
        <v>1013</v>
      </c>
      <c r="O95" t="s">
        <v>421</v>
      </c>
      <c r="P95" t="s">
        <v>422</v>
      </c>
      <c r="Q95">
        <v>1</v>
      </c>
      <c r="X95">
        <v>0.47</v>
      </c>
      <c r="Y95">
        <v>0</v>
      </c>
      <c r="Z95">
        <v>134.65</v>
      </c>
      <c r="AA95">
        <v>13.5</v>
      </c>
      <c r="AB95">
        <v>0</v>
      </c>
      <c r="AC95">
        <v>0</v>
      </c>
      <c r="AD95">
        <v>1</v>
      </c>
      <c r="AE95">
        <v>0</v>
      </c>
      <c r="AG95">
        <v>0.47</v>
      </c>
      <c r="AH95">
        <v>2</v>
      </c>
      <c r="AI95">
        <v>8808217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ROW(Source!A38)</f>
        <v>38</v>
      </c>
      <c r="B96">
        <v>8808218</v>
      </c>
      <c r="C96">
        <v>8808214</v>
      </c>
      <c r="D96">
        <v>1467145</v>
      </c>
      <c r="E96">
        <v>1</v>
      </c>
      <c r="F96">
        <v>1</v>
      </c>
      <c r="G96">
        <v>1</v>
      </c>
      <c r="H96">
        <v>2</v>
      </c>
      <c r="I96" t="s">
        <v>440</v>
      </c>
      <c r="J96" t="s">
        <v>441</v>
      </c>
      <c r="K96" t="s">
        <v>442</v>
      </c>
      <c r="L96">
        <v>1480</v>
      </c>
      <c r="N96">
        <v>1013</v>
      </c>
      <c r="O96" t="s">
        <v>421</v>
      </c>
      <c r="P96" t="s">
        <v>422</v>
      </c>
      <c r="Q96">
        <v>1</v>
      </c>
      <c r="X96">
        <v>20</v>
      </c>
      <c r="Y96">
        <v>0</v>
      </c>
      <c r="Z96">
        <v>31.14</v>
      </c>
      <c r="AA96">
        <v>11.6</v>
      </c>
      <c r="AB96">
        <v>0</v>
      </c>
      <c r="AC96">
        <v>0</v>
      </c>
      <c r="AD96">
        <v>1</v>
      </c>
      <c r="AE96">
        <v>0</v>
      </c>
      <c r="AG96">
        <v>20</v>
      </c>
      <c r="AH96">
        <v>2</v>
      </c>
      <c r="AI96">
        <v>8808218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ROW(Source!A38)</f>
        <v>38</v>
      </c>
      <c r="B97">
        <v>8808219</v>
      </c>
      <c r="C97">
        <v>8808214</v>
      </c>
      <c r="D97">
        <v>1467385</v>
      </c>
      <c r="E97">
        <v>1</v>
      </c>
      <c r="F97">
        <v>1</v>
      </c>
      <c r="G97">
        <v>1</v>
      </c>
      <c r="H97">
        <v>2</v>
      </c>
      <c r="I97" t="s">
        <v>356</v>
      </c>
      <c r="J97" t="s">
        <v>357</v>
      </c>
      <c r="K97" t="s">
        <v>358</v>
      </c>
      <c r="L97">
        <v>1480</v>
      </c>
      <c r="N97">
        <v>1013</v>
      </c>
      <c r="O97" t="s">
        <v>421</v>
      </c>
      <c r="P97" t="s">
        <v>422</v>
      </c>
      <c r="Q97">
        <v>1</v>
      </c>
      <c r="X97">
        <v>6.42</v>
      </c>
      <c r="Y97">
        <v>0</v>
      </c>
      <c r="Z97">
        <v>8.1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6.42</v>
      </c>
      <c r="AH97">
        <v>2</v>
      </c>
      <c r="AI97">
        <v>8808219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ROW(Source!A38)</f>
        <v>38</v>
      </c>
      <c r="B98">
        <v>8808220</v>
      </c>
      <c r="C98">
        <v>8808214</v>
      </c>
      <c r="D98">
        <v>1471190</v>
      </c>
      <c r="E98">
        <v>1</v>
      </c>
      <c r="F98">
        <v>1</v>
      </c>
      <c r="G98">
        <v>1</v>
      </c>
      <c r="H98">
        <v>2</v>
      </c>
      <c r="I98" t="s">
        <v>443</v>
      </c>
      <c r="J98" t="s">
        <v>444</v>
      </c>
      <c r="K98" t="s">
        <v>445</v>
      </c>
      <c r="L98">
        <v>1368</v>
      </c>
      <c r="N98">
        <v>1011</v>
      </c>
      <c r="O98" t="s">
        <v>317</v>
      </c>
      <c r="P98" t="s">
        <v>317</v>
      </c>
      <c r="Q98">
        <v>1</v>
      </c>
      <c r="X98">
        <v>6.18</v>
      </c>
      <c r="Y98">
        <v>0</v>
      </c>
      <c r="Z98">
        <v>8.77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6.18</v>
      </c>
      <c r="AH98">
        <v>2</v>
      </c>
      <c r="AI98">
        <v>8808220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ROW(Source!A38)</f>
        <v>38</v>
      </c>
      <c r="B99">
        <v>8808221</v>
      </c>
      <c r="C99">
        <v>8808214</v>
      </c>
      <c r="D99">
        <v>1471982</v>
      </c>
      <c r="E99">
        <v>1</v>
      </c>
      <c r="F99">
        <v>1</v>
      </c>
      <c r="G99">
        <v>1</v>
      </c>
      <c r="H99">
        <v>2</v>
      </c>
      <c r="I99" t="s">
        <v>446</v>
      </c>
      <c r="J99" t="s">
        <v>447</v>
      </c>
      <c r="K99" t="s">
        <v>448</v>
      </c>
      <c r="L99">
        <v>1480</v>
      </c>
      <c r="N99">
        <v>1013</v>
      </c>
      <c r="O99" t="s">
        <v>421</v>
      </c>
      <c r="P99" t="s">
        <v>422</v>
      </c>
      <c r="Q99">
        <v>1</v>
      </c>
      <c r="X99">
        <v>0.47</v>
      </c>
      <c r="Y99">
        <v>0</v>
      </c>
      <c r="Z99">
        <v>95.53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0.47</v>
      </c>
      <c r="AH99">
        <v>2</v>
      </c>
      <c r="AI99">
        <v>8808221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ROW(Source!A38)</f>
        <v>38</v>
      </c>
      <c r="B100">
        <v>8808222</v>
      </c>
      <c r="C100">
        <v>8808214</v>
      </c>
      <c r="D100">
        <v>1401843</v>
      </c>
      <c r="E100">
        <v>1</v>
      </c>
      <c r="F100">
        <v>1</v>
      </c>
      <c r="G100">
        <v>1</v>
      </c>
      <c r="H100">
        <v>3</v>
      </c>
      <c r="I100" t="s">
        <v>449</v>
      </c>
      <c r="J100" t="s">
        <v>450</v>
      </c>
      <c r="K100" t="s">
        <v>451</v>
      </c>
      <c r="L100">
        <v>1348</v>
      </c>
      <c r="N100">
        <v>1009</v>
      </c>
      <c r="O100" t="s">
        <v>334</v>
      </c>
      <c r="P100" t="s">
        <v>334</v>
      </c>
      <c r="Q100">
        <v>1000</v>
      </c>
      <c r="X100">
        <v>0.0021</v>
      </c>
      <c r="Y100">
        <v>12242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0.0021</v>
      </c>
      <c r="AH100">
        <v>2</v>
      </c>
      <c r="AI100">
        <v>8808222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ROW(Source!A38)</f>
        <v>38</v>
      </c>
      <c r="B101">
        <v>8808223</v>
      </c>
      <c r="C101">
        <v>8808214</v>
      </c>
      <c r="D101">
        <v>1404368</v>
      </c>
      <c r="E101">
        <v>1</v>
      </c>
      <c r="F101">
        <v>1</v>
      </c>
      <c r="G101">
        <v>1</v>
      </c>
      <c r="H101">
        <v>3</v>
      </c>
      <c r="I101" t="s">
        <v>452</v>
      </c>
      <c r="J101" t="s">
        <v>453</v>
      </c>
      <c r="K101" t="s">
        <v>454</v>
      </c>
      <c r="L101">
        <v>1346</v>
      </c>
      <c r="N101">
        <v>1009</v>
      </c>
      <c r="O101" t="s">
        <v>338</v>
      </c>
      <c r="P101" t="s">
        <v>338</v>
      </c>
      <c r="Q101">
        <v>1</v>
      </c>
      <c r="X101">
        <v>1.05</v>
      </c>
      <c r="Y101">
        <v>14.3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1.05</v>
      </c>
      <c r="AH101">
        <v>2</v>
      </c>
      <c r="AI101">
        <v>8808223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ROW(Source!A38)</f>
        <v>38</v>
      </c>
      <c r="B102">
        <v>8808224</v>
      </c>
      <c r="C102">
        <v>8808214</v>
      </c>
      <c r="D102">
        <v>1405109</v>
      </c>
      <c r="E102">
        <v>1</v>
      </c>
      <c r="F102">
        <v>1</v>
      </c>
      <c r="G102">
        <v>1</v>
      </c>
      <c r="H102">
        <v>3</v>
      </c>
      <c r="I102" t="s">
        <v>455</v>
      </c>
      <c r="J102" t="s">
        <v>456</v>
      </c>
      <c r="K102" t="s">
        <v>457</v>
      </c>
      <c r="L102">
        <v>1355</v>
      </c>
      <c r="N102">
        <v>1010</v>
      </c>
      <c r="O102" t="s">
        <v>458</v>
      </c>
      <c r="P102" t="s">
        <v>458</v>
      </c>
      <c r="Q102">
        <v>100</v>
      </c>
      <c r="X102">
        <v>0.82</v>
      </c>
      <c r="Y102">
        <v>86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0.82</v>
      </c>
      <c r="AH102">
        <v>2</v>
      </c>
      <c r="AI102">
        <v>8808224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ROW(Source!A38)</f>
        <v>38</v>
      </c>
      <c r="B103">
        <v>8808225</v>
      </c>
      <c r="C103">
        <v>8808214</v>
      </c>
      <c r="D103">
        <v>1405803</v>
      </c>
      <c r="E103">
        <v>1</v>
      </c>
      <c r="F103">
        <v>1</v>
      </c>
      <c r="G103">
        <v>1</v>
      </c>
      <c r="H103">
        <v>3</v>
      </c>
      <c r="I103" t="s">
        <v>459</v>
      </c>
      <c r="J103" t="s">
        <v>460</v>
      </c>
      <c r="K103" t="s">
        <v>461</v>
      </c>
      <c r="L103">
        <v>1346</v>
      </c>
      <c r="N103">
        <v>1009</v>
      </c>
      <c r="O103" t="s">
        <v>338</v>
      </c>
      <c r="P103" t="s">
        <v>338</v>
      </c>
      <c r="Q103">
        <v>1</v>
      </c>
      <c r="X103">
        <v>0.68</v>
      </c>
      <c r="Y103">
        <v>28.6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0.68</v>
      </c>
      <c r="AH103">
        <v>2</v>
      </c>
      <c r="AI103">
        <v>8808225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ROW(Source!A38)</f>
        <v>38</v>
      </c>
      <c r="B104">
        <v>8808226</v>
      </c>
      <c r="C104">
        <v>8808214</v>
      </c>
      <c r="D104">
        <v>1412357</v>
      </c>
      <c r="E104">
        <v>1</v>
      </c>
      <c r="F104">
        <v>1</v>
      </c>
      <c r="G104">
        <v>1</v>
      </c>
      <c r="H104">
        <v>3</v>
      </c>
      <c r="I104" t="s">
        <v>462</v>
      </c>
      <c r="J104" t="s">
        <v>463</v>
      </c>
      <c r="K104" t="s">
        <v>464</v>
      </c>
      <c r="L104">
        <v>1355</v>
      </c>
      <c r="N104">
        <v>1010</v>
      </c>
      <c r="O104" t="s">
        <v>458</v>
      </c>
      <c r="P104" t="s">
        <v>458</v>
      </c>
      <c r="Q104">
        <v>100</v>
      </c>
      <c r="X104">
        <v>0.65</v>
      </c>
      <c r="Y104">
        <v>88.5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0.65</v>
      </c>
      <c r="AH104">
        <v>2</v>
      </c>
      <c r="AI104">
        <v>8808226</v>
      </c>
      <c r="AJ104">
        <v>105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ROW(Source!A38)</f>
        <v>38</v>
      </c>
      <c r="B105">
        <v>8808227</v>
      </c>
      <c r="C105">
        <v>8808214</v>
      </c>
      <c r="D105">
        <v>1444033</v>
      </c>
      <c r="E105">
        <v>1</v>
      </c>
      <c r="F105">
        <v>1</v>
      </c>
      <c r="G105">
        <v>1</v>
      </c>
      <c r="H105">
        <v>3</v>
      </c>
      <c r="I105" t="s">
        <v>465</v>
      </c>
      <c r="J105" t="s">
        <v>466</v>
      </c>
      <c r="K105" t="s">
        <v>467</v>
      </c>
      <c r="L105">
        <v>1358</v>
      </c>
      <c r="N105">
        <v>1010</v>
      </c>
      <c r="O105" t="s">
        <v>468</v>
      </c>
      <c r="P105" t="s">
        <v>468</v>
      </c>
      <c r="Q105">
        <v>10</v>
      </c>
      <c r="X105">
        <v>1.02</v>
      </c>
      <c r="Y105">
        <v>19.9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1.02</v>
      </c>
      <c r="AH105">
        <v>2</v>
      </c>
      <c r="AI105">
        <v>8808227</v>
      </c>
      <c r="AJ105">
        <v>106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ROW(Source!A38)</f>
        <v>38</v>
      </c>
      <c r="B106">
        <v>8808228</v>
      </c>
      <c r="C106">
        <v>8808214</v>
      </c>
      <c r="D106">
        <v>1444042</v>
      </c>
      <c r="E106">
        <v>1</v>
      </c>
      <c r="F106">
        <v>1</v>
      </c>
      <c r="G106">
        <v>1</v>
      </c>
      <c r="H106">
        <v>3</v>
      </c>
      <c r="I106" t="s">
        <v>469</v>
      </c>
      <c r="J106" t="s">
        <v>470</v>
      </c>
      <c r="K106" t="s">
        <v>471</v>
      </c>
      <c r="L106">
        <v>1358</v>
      </c>
      <c r="N106">
        <v>1010</v>
      </c>
      <c r="O106" t="s">
        <v>468</v>
      </c>
      <c r="P106" t="s">
        <v>468</v>
      </c>
      <c r="Q106">
        <v>10</v>
      </c>
      <c r="X106">
        <v>4.1</v>
      </c>
      <c r="Y106">
        <v>64.8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4.1</v>
      </c>
      <c r="AH106">
        <v>2</v>
      </c>
      <c r="AI106">
        <v>8808228</v>
      </c>
      <c r="AJ106">
        <v>107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ROW(Source!A38)</f>
        <v>38</v>
      </c>
      <c r="B107">
        <v>8808229</v>
      </c>
      <c r="C107">
        <v>8808214</v>
      </c>
      <c r="D107">
        <v>1444144</v>
      </c>
      <c r="E107">
        <v>1</v>
      </c>
      <c r="F107">
        <v>1</v>
      </c>
      <c r="G107">
        <v>1</v>
      </c>
      <c r="H107">
        <v>3</v>
      </c>
      <c r="I107" t="s">
        <v>472</v>
      </c>
      <c r="J107" t="s">
        <v>473</v>
      </c>
      <c r="K107" t="s">
        <v>474</v>
      </c>
      <c r="L107">
        <v>1354</v>
      </c>
      <c r="N107">
        <v>1010</v>
      </c>
      <c r="O107" t="s">
        <v>38</v>
      </c>
      <c r="P107" t="s">
        <v>38</v>
      </c>
      <c r="Q107">
        <v>1</v>
      </c>
      <c r="X107">
        <v>8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8</v>
      </c>
      <c r="AH107">
        <v>2</v>
      </c>
      <c r="AI107">
        <v>8808229</v>
      </c>
      <c r="AJ107">
        <v>108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ROW(Source!A38)</f>
        <v>38</v>
      </c>
      <c r="B108">
        <v>8808230</v>
      </c>
      <c r="C108">
        <v>8808214</v>
      </c>
      <c r="D108">
        <v>1444228</v>
      </c>
      <c r="E108">
        <v>1</v>
      </c>
      <c r="F108">
        <v>1</v>
      </c>
      <c r="G108">
        <v>1</v>
      </c>
      <c r="H108">
        <v>3</v>
      </c>
      <c r="I108" t="s">
        <v>475</v>
      </c>
      <c r="J108" t="s">
        <v>476</v>
      </c>
      <c r="K108" t="s">
        <v>477</v>
      </c>
      <c r="L108">
        <v>1355</v>
      </c>
      <c r="N108">
        <v>1010</v>
      </c>
      <c r="O108" t="s">
        <v>458</v>
      </c>
      <c r="P108" t="s">
        <v>458</v>
      </c>
      <c r="Q108">
        <v>100</v>
      </c>
      <c r="X108">
        <v>0.08</v>
      </c>
      <c r="Y108">
        <v>7086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0.08</v>
      </c>
      <c r="AH108">
        <v>2</v>
      </c>
      <c r="AI108">
        <v>8808230</v>
      </c>
      <c r="AJ108">
        <v>109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ROW(Source!A38)</f>
        <v>38</v>
      </c>
      <c r="B109">
        <v>8808231</v>
      </c>
      <c r="C109">
        <v>8808214</v>
      </c>
      <c r="D109">
        <v>1444429</v>
      </c>
      <c r="E109">
        <v>1</v>
      </c>
      <c r="F109">
        <v>1</v>
      </c>
      <c r="G109">
        <v>1</v>
      </c>
      <c r="H109">
        <v>3</v>
      </c>
      <c r="I109" t="s">
        <v>478</v>
      </c>
      <c r="J109" t="s">
        <v>479</v>
      </c>
      <c r="K109" t="s">
        <v>480</v>
      </c>
      <c r="L109">
        <v>1346</v>
      </c>
      <c r="N109">
        <v>1009</v>
      </c>
      <c r="O109" t="s">
        <v>338</v>
      </c>
      <c r="P109" t="s">
        <v>338</v>
      </c>
      <c r="Q109">
        <v>1</v>
      </c>
      <c r="X109">
        <v>0.03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0.03</v>
      </c>
      <c r="AH109">
        <v>2</v>
      </c>
      <c r="AI109">
        <v>8808231</v>
      </c>
      <c r="AJ109">
        <v>110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ROW(Source!A40)</f>
        <v>40</v>
      </c>
      <c r="B110">
        <v>8808233</v>
      </c>
      <c r="C110">
        <v>8808232</v>
      </c>
      <c r="D110">
        <v>121639</v>
      </c>
      <c r="E110">
        <v>1</v>
      </c>
      <c r="F110">
        <v>1</v>
      </c>
      <c r="G110">
        <v>1</v>
      </c>
      <c r="H110">
        <v>1</v>
      </c>
      <c r="I110" t="s">
        <v>439</v>
      </c>
      <c r="K110" t="s">
        <v>373</v>
      </c>
      <c r="L110">
        <v>1369</v>
      </c>
      <c r="N110">
        <v>1013</v>
      </c>
      <c r="O110" t="s">
        <v>311</v>
      </c>
      <c r="P110" t="s">
        <v>311</v>
      </c>
      <c r="Q110">
        <v>1</v>
      </c>
      <c r="X110">
        <v>34.7</v>
      </c>
      <c r="Y110">
        <v>0</v>
      </c>
      <c r="Z110">
        <v>0</v>
      </c>
      <c r="AA110">
        <v>0</v>
      </c>
      <c r="AB110">
        <v>9.4</v>
      </c>
      <c r="AC110">
        <v>0</v>
      </c>
      <c r="AD110">
        <v>1</v>
      </c>
      <c r="AE110">
        <v>1</v>
      </c>
      <c r="AG110">
        <v>34.7</v>
      </c>
      <c r="AH110">
        <v>2</v>
      </c>
      <c r="AI110">
        <v>8808233</v>
      </c>
      <c r="AJ110">
        <v>111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ROW(Source!A40)</f>
        <v>40</v>
      </c>
      <c r="B111">
        <v>8808234</v>
      </c>
      <c r="C111">
        <v>8808232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23</v>
      </c>
      <c r="K111" t="s">
        <v>312</v>
      </c>
      <c r="L111">
        <v>608254</v>
      </c>
      <c r="N111">
        <v>1013</v>
      </c>
      <c r="O111" t="s">
        <v>313</v>
      </c>
      <c r="P111" t="s">
        <v>313</v>
      </c>
      <c r="Q111">
        <v>1</v>
      </c>
      <c r="X111">
        <v>0.44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G111">
        <v>0.44</v>
      </c>
      <c r="AH111">
        <v>2</v>
      </c>
      <c r="AI111">
        <v>8808234</v>
      </c>
      <c r="AJ111">
        <v>112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ROW(Source!A40)</f>
        <v>40</v>
      </c>
      <c r="B112">
        <v>8808235</v>
      </c>
      <c r="C112">
        <v>8808232</v>
      </c>
      <c r="D112">
        <v>1466783</v>
      </c>
      <c r="E112">
        <v>1</v>
      </c>
      <c r="F112">
        <v>1</v>
      </c>
      <c r="G112">
        <v>1</v>
      </c>
      <c r="H112">
        <v>2</v>
      </c>
      <c r="I112" t="s">
        <v>419</v>
      </c>
      <c r="J112" t="s">
        <v>319</v>
      </c>
      <c r="K112" t="s">
        <v>420</v>
      </c>
      <c r="L112">
        <v>1480</v>
      </c>
      <c r="N112">
        <v>1013</v>
      </c>
      <c r="O112" t="s">
        <v>421</v>
      </c>
      <c r="P112" t="s">
        <v>422</v>
      </c>
      <c r="Q112">
        <v>1</v>
      </c>
      <c r="X112">
        <v>0.22</v>
      </c>
      <c r="Y112">
        <v>0</v>
      </c>
      <c r="Z112">
        <v>134.65</v>
      </c>
      <c r="AA112">
        <v>13.5</v>
      </c>
      <c r="AB112">
        <v>0</v>
      </c>
      <c r="AC112">
        <v>0</v>
      </c>
      <c r="AD112">
        <v>1</v>
      </c>
      <c r="AE112">
        <v>0</v>
      </c>
      <c r="AG112">
        <v>0.22</v>
      </c>
      <c r="AH112">
        <v>2</v>
      </c>
      <c r="AI112">
        <v>8808235</v>
      </c>
      <c r="AJ112">
        <v>113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ROW(Source!A40)</f>
        <v>40</v>
      </c>
      <c r="B113">
        <v>8808236</v>
      </c>
      <c r="C113">
        <v>8808232</v>
      </c>
      <c r="D113">
        <v>1467385</v>
      </c>
      <c r="E113">
        <v>1</v>
      </c>
      <c r="F113">
        <v>1</v>
      </c>
      <c r="G113">
        <v>1</v>
      </c>
      <c r="H113">
        <v>2</v>
      </c>
      <c r="I113" t="s">
        <v>356</v>
      </c>
      <c r="J113" t="s">
        <v>357</v>
      </c>
      <c r="K113" t="s">
        <v>358</v>
      </c>
      <c r="L113">
        <v>1480</v>
      </c>
      <c r="N113">
        <v>1013</v>
      </c>
      <c r="O113" t="s">
        <v>421</v>
      </c>
      <c r="P113" t="s">
        <v>422</v>
      </c>
      <c r="Q113">
        <v>1</v>
      </c>
      <c r="X113">
        <v>17.9</v>
      </c>
      <c r="Y113">
        <v>0</v>
      </c>
      <c r="Z113">
        <v>8.1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17.9</v>
      </c>
      <c r="AH113">
        <v>2</v>
      </c>
      <c r="AI113">
        <v>8808236</v>
      </c>
      <c r="AJ113">
        <v>114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ROW(Source!A40)</f>
        <v>40</v>
      </c>
      <c r="B114">
        <v>8808237</v>
      </c>
      <c r="C114">
        <v>8808232</v>
      </c>
      <c r="D114">
        <v>1471190</v>
      </c>
      <c r="E114">
        <v>1</v>
      </c>
      <c r="F114">
        <v>1</v>
      </c>
      <c r="G114">
        <v>1</v>
      </c>
      <c r="H114">
        <v>2</v>
      </c>
      <c r="I114" t="s">
        <v>443</v>
      </c>
      <c r="J114" t="s">
        <v>444</v>
      </c>
      <c r="K114" t="s">
        <v>445</v>
      </c>
      <c r="L114">
        <v>1368</v>
      </c>
      <c r="N114">
        <v>1011</v>
      </c>
      <c r="O114" t="s">
        <v>317</v>
      </c>
      <c r="P114" t="s">
        <v>317</v>
      </c>
      <c r="Q114">
        <v>1</v>
      </c>
      <c r="X114">
        <v>4.44</v>
      </c>
      <c r="Y114">
        <v>0</v>
      </c>
      <c r="Z114">
        <v>8.77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4.44</v>
      </c>
      <c r="AH114">
        <v>2</v>
      </c>
      <c r="AI114">
        <v>8808237</v>
      </c>
      <c r="AJ114">
        <v>115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ROW(Source!A40)</f>
        <v>40</v>
      </c>
      <c r="B115">
        <v>8808238</v>
      </c>
      <c r="C115">
        <v>8808232</v>
      </c>
      <c r="D115">
        <v>1471982</v>
      </c>
      <c r="E115">
        <v>1</v>
      </c>
      <c r="F115">
        <v>1</v>
      </c>
      <c r="G115">
        <v>1</v>
      </c>
      <c r="H115">
        <v>2</v>
      </c>
      <c r="I115" t="s">
        <v>446</v>
      </c>
      <c r="J115" t="s">
        <v>447</v>
      </c>
      <c r="K115" t="s">
        <v>448</v>
      </c>
      <c r="L115">
        <v>1480</v>
      </c>
      <c r="N115">
        <v>1013</v>
      </c>
      <c r="O115" t="s">
        <v>421</v>
      </c>
      <c r="P115" t="s">
        <v>422</v>
      </c>
      <c r="Q115">
        <v>1</v>
      </c>
      <c r="X115">
        <v>0.22</v>
      </c>
      <c r="Y115">
        <v>0</v>
      </c>
      <c r="Z115">
        <v>95.53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0.22</v>
      </c>
      <c r="AH115">
        <v>2</v>
      </c>
      <c r="AI115">
        <v>8808238</v>
      </c>
      <c r="AJ115">
        <v>116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ROW(Source!A40)</f>
        <v>40</v>
      </c>
      <c r="B116">
        <v>8808239</v>
      </c>
      <c r="C116">
        <v>8808232</v>
      </c>
      <c r="D116">
        <v>1400083</v>
      </c>
      <c r="E116">
        <v>1</v>
      </c>
      <c r="F116">
        <v>1</v>
      </c>
      <c r="G116">
        <v>1</v>
      </c>
      <c r="H116">
        <v>3</v>
      </c>
      <c r="I116" t="s">
        <v>481</v>
      </c>
      <c r="J116" t="s">
        <v>482</v>
      </c>
      <c r="K116" t="s">
        <v>483</v>
      </c>
      <c r="L116">
        <v>1348</v>
      </c>
      <c r="N116">
        <v>1009</v>
      </c>
      <c r="O116" t="s">
        <v>334</v>
      </c>
      <c r="P116" t="s">
        <v>334</v>
      </c>
      <c r="Q116">
        <v>1000</v>
      </c>
      <c r="X116">
        <v>0.00218</v>
      </c>
      <c r="Y116">
        <v>12430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0.00218</v>
      </c>
      <c r="AH116">
        <v>2</v>
      </c>
      <c r="AI116">
        <v>8808239</v>
      </c>
      <c r="AJ116">
        <v>117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ROW(Source!A40)</f>
        <v>40</v>
      </c>
      <c r="B117">
        <v>8808240</v>
      </c>
      <c r="C117">
        <v>8808232</v>
      </c>
      <c r="D117">
        <v>1401843</v>
      </c>
      <c r="E117">
        <v>1</v>
      </c>
      <c r="F117">
        <v>1</v>
      </c>
      <c r="G117">
        <v>1</v>
      </c>
      <c r="H117">
        <v>3</v>
      </c>
      <c r="I117" t="s">
        <v>449</v>
      </c>
      <c r="J117" t="s">
        <v>450</v>
      </c>
      <c r="K117" t="s">
        <v>451</v>
      </c>
      <c r="L117">
        <v>1348</v>
      </c>
      <c r="N117">
        <v>1009</v>
      </c>
      <c r="O117" t="s">
        <v>334</v>
      </c>
      <c r="P117" t="s">
        <v>334</v>
      </c>
      <c r="Q117">
        <v>1000</v>
      </c>
      <c r="X117">
        <v>0.003</v>
      </c>
      <c r="Y117">
        <v>12242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0.003</v>
      </c>
      <c r="AH117">
        <v>2</v>
      </c>
      <c r="AI117">
        <v>8808240</v>
      </c>
      <c r="AJ117">
        <v>118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ROW(Source!A40)</f>
        <v>40</v>
      </c>
      <c r="B118">
        <v>8808241</v>
      </c>
      <c r="C118">
        <v>8808232</v>
      </c>
      <c r="D118">
        <v>1404070</v>
      </c>
      <c r="E118">
        <v>1</v>
      </c>
      <c r="F118">
        <v>1</v>
      </c>
      <c r="G118">
        <v>1</v>
      </c>
      <c r="H118">
        <v>3</v>
      </c>
      <c r="I118" t="s">
        <v>484</v>
      </c>
      <c r="J118" t="s">
        <v>485</v>
      </c>
      <c r="K118" t="s">
        <v>486</v>
      </c>
      <c r="L118">
        <v>1348</v>
      </c>
      <c r="N118">
        <v>1009</v>
      </c>
      <c r="O118" t="s">
        <v>334</v>
      </c>
      <c r="P118" t="s">
        <v>334</v>
      </c>
      <c r="Q118">
        <v>1000</v>
      </c>
      <c r="X118">
        <v>0.0515</v>
      </c>
      <c r="Y118">
        <v>5000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0.0515</v>
      </c>
      <c r="AH118">
        <v>2</v>
      </c>
      <c r="AI118">
        <v>8808241</v>
      </c>
      <c r="AJ118">
        <v>119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ROW(Source!A40)</f>
        <v>40</v>
      </c>
      <c r="B119">
        <v>8808242</v>
      </c>
      <c r="C119">
        <v>8808232</v>
      </c>
      <c r="D119">
        <v>1404368</v>
      </c>
      <c r="E119">
        <v>1</v>
      </c>
      <c r="F119">
        <v>1</v>
      </c>
      <c r="G119">
        <v>1</v>
      </c>
      <c r="H119">
        <v>3</v>
      </c>
      <c r="I119" t="s">
        <v>452</v>
      </c>
      <c r="J119" t="s">
        <v>453</v>
      </c>
      <c r="K119" t="s">
        <v>454</v>
      </c>
      <c r="L119">
        <v>1346</v>
      </c>
      <c r="N119">
        <v>1009</v>
      </c>
      <c r="O119" t="s">
        <v>338</v>
      </c>
      <c r="P119" t="s">
        <v>338</v>
      </c>
      <c r="Q119">
        <v>1</v>
      </c>
      <c r="X119">
        <v>1.05</v>
      </c>
      <c r="Y119">
        <v>14.3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1.05</v>
      </c>
      <c r="AH119">
        <v>2</v>
      </c>
      <c r="AI119">
        <v>8808242</v>
      </c>
      <c r="AJ119">
        <v>120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ROW(Source!A40)</f>
        <v>40</v>
      </c>
      <c r="B120">
        <v>8808243</v>
      </c>
      <c r="C120">
        <v>8808232</v>
      </c>
      <c r="D120">
        <v>1405092</v>
      </c>
      <c r="E120">
        <v>1</v>
      </c>
      <c r="F120">
        <v>1</v>
      </c>
      <c r="G120">
        <v>1</v>
      </c>
      <c r="H120">
        <v>3</v>
      </c>
      <c r="I120" t="s">
        <v>487</v>
      </c>
      <c r="J120" t="s">
        <v>488</v>
      </c>
      <c r="K120" t="s">
        <v>489</v>
      </c>
      <c r="L120">
        <v>1358</v>
      </c>
      <c r="N120">
        <v>1010</v>
      </c>
      <c r="O120" t="s">
        <v>468</v>
      </c>
      <c r="P120" t="s">
        <v>468</v>
      </c>
      <c r="Q120">
        <v>10</v>
      </c>
      <c r="X120">
        <v>21.8</v>
      </c>
      <c r="Y120">
        <v>23.4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21.8</v>
      </c>
      <c r="AH120">
        <v>2</v>
      </c>
      <c r="AI120">
        <v>8808243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ROW(Source!A40)</f>
        <v>40</v>
      </c>
      <c r="B121">
        <v>8808244</v>
      </c>
      <c r="C121">
        <v>8808232</v>
      </c>
      <c r="D121">
        <v>1405125</v>
      </c>
      <c r="E121">
        <v>1</v>
      </c>
      <c r="F121">
        <v>1</v>
      </c>
      <c r="G121">
        <v>1</v>
      </c>
      <c r="H121">
        <v>3</v>
      </c>
      <c r="I121" t="s">
        <v>490</v>
      </c>
      <c r="J121" t="s">
        <v>491</v>
      </c>
      <c r="K121" t="s">
        <v>492</v>
      </c>
      <c r="L121">
        <v>1358</v>
      </c>
      <c r="N121">
        <v>1010</v>
      </c>
      <c r="O121" t="s">
        <v>468</v>
      </c>
      <c r="P121" t="s">
        <v>468</v>
      </c>
      <c r="Q121">
        <v>10</v>
      </c>
      <c r="X121">
        <v>21.8</v>
      </c>
      <c r="Y121">
        <v>26.4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21.8</v>
      </c>
      <c r="AH121">
        <v>2</v>
      </c>
      <c r="AI121">
        <v>8808244</v>
      </c>
      <c r="AJ121">
        <v>123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ROW(Source!A40)</f>
        <v>40</v>
      </c>
      <c r="B122">
        <v>8808245</v>
      </c>
      <c r="C122">
        <v>8808232</v>
      </c>
      <c r="D122">
        <v>1409339</v>
      </c>
      <c r="E122">
        <v>1</v>
      </c>
      <c r="F122">
        <v>1</v>
      </c>
      <c r="G122">
        <v>1</v>
      </c>
      <c r="H122">
        <v>3</v>
      </c>
      <c r="I122" t="s">
        <v>493</v>
      </c>
      <c r="J122" t="s">
        <v>494</v>
      </c>
      <c r="K122" t="s">
        <v>495</v>
      </c>
      <c r="L122">
        <v>1354</v>
      </c>
      <c r="N122">
        <v>1010</v>
      </c>
      <c r="O122" t="s">
        <v>38</v>
      </c>
      <c r="P122" t="s">
        <v>38</v>
      </c>
      <c r="Q122">
        <v>1</v>
      </c>
      <c r="X122">
        <v>10</v>
      </c>
      <c r="Y122">
        <v>0.71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10</v>
      </c>
      <c r="AH122">
        <v>2</v>
      </c>
      <c r="AI122">
        <v>8808245</v>
      </c>
      <c r="AJ122">
        <v>124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ROW(Source!A40)</f>
        <v>40</v>
      </c>
      <c r="B123">
        <v>8808246</v>
      </c>
      <c r="C123">
        <v>8808232</v>
      </c>
      <c r="D123">
        <v>1444042</v>
      </c>
      <c r="E123">
        <v>1</v>
      </c>
      <c r="F123">
        <v>1</v>
      </c>
      <c r="G123">
        <v>1</v>
      </c>
      <c r="H123">
        <v>3</v>
      </c>
      <c r="I123" t="s">
        <v>469</v>
      </c>
      <c r="J123" t="s">
        <v>470</v>
      </c>
      <c r="K123" t="s">
        <v>471</v>
      </c>
      <c r="L123">
        <v>1358</v>
      </c>
      <c r="N123">
        <v>1010</v>
      </c>
      <c r="O123" t="s">
        <v>468</v>
      </c>
      <c r="P123" t="s">
        <v>468</v>
      </c>
      <c r="Q123">
        <v>10</v>
      </c>
      <c r="X123">
        <v>25</v>
      </c>
      <c r="Y123">
        <v>64.8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25</v>
      </c>
      <c r="AH123">
        <v>2</v>
      </c>
      <c r="AI123">
        <v>8808246</v>
      </c>
      <c r="AJ123">
        <v>125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ROW(Source!A40)</f>
        <v>40</v>
      </c>
      <c r="B124">
        <v>8808247</v>
      </c>
      <c r="C124">
        <v>8808232</v>
      </c>
      <c r="D124">
        <v>1444120</v>
      </c>
      <c r="E124">
        <v>1</v>
      </c>
      <c r="F124">
        <v>1</v>
      </c>
      <c r="G124">
        <v>1</v>
      </c>
      <c r="H124">
        <v>3</v>
      </c>
      <c r="I124" t="s">
        <v>496</v>
      </c>
      <c r="J124" t="s">
        <v>497</v>
      </c>
      <c r="K124" t="s">
        <v>498</v>
      </c>
      <c r="L124">
        <v>1354</v>
      </c>
      <c r="N124">
        <v>1010</v>
      </c>
      <c r="O124" t="s">
        <v>38</v>
      </c>
      <c r="P124" t="s">
        <v>38</v>
      </c>
      <c r="Q124">
        <v>1</v>
      </c>
      <c r="X124">
        <v>10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10</v>
      </c>
      <c r="AH124">
        <v>2</v>
      </c>
      <c r="AI124">
        <v>8808247</v>
      </c>
      <c r="AJ124">
        <v>126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ROW(Source!A40)</f>
        <v>40</v>
      </c>
      <c r="B125">
        <v>8808248</v>
      </c>
      <c r="C125">
        <v>8808232</v>
      </c>
      <c r="D125">
        <v>1444148</v>
      </c>
      <c r="E125">
        <v>1</v>
      </c>
      <c r="F125">
        <v>1</v>
      </c>
      <c r="G125">
        <v>1</v>
      </c>
      <c r="H125">
        <v>3</v>
      </c>
      <c r="I125" t="s">
        <v>499</v>
      </c>
      <c r="J125" t="s">
        <v>500</v>
      </c>
      <c r="K125" t="s">
        <v>501</v>
      </c>
      <c r="L125">
        <v>1358</v>
      </c>
      <c r="N125">
        <v>1010</v>
      </c>
      <c r="O125" t="s">
        <v>468</v>
      </c>
      <c r="P125" t="s">
        <v>468</v>
      </c>
      <c r="Q125">
        <v>10</v>
      </c>
      <c r="X125">
        <v>1</v>
      </c>
      <c r="Y125">
        <v>277.5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1</v>
      </c>
      <c r="AH125">
        <v>2</v>
      </c>
      <c r="AI125">
        <v>8808248</v>
      </c>
      <c r="AJ125">
        <v>127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ROW(Source!A40)</f>
        <v>40</v>
      </c>
      <c r="B126">
        <v>8808249</v>
      </c>
      <c r="C126">
        <v>8808232</v>
      </c>
      <c r="D126">
        <v>1444144</v>
      </c>
      <c r="E126">
        <v>1</v>
      </c>
      <c r="F126">
        <v>1</v>
      </c>
      <c r="G126">
        <v>1</v>
      </c>
      <c r="H126">
        <v>3</v>
      </c>
      <c r="I126" t="s">
        <v>472</v>
      </c>
      <c r="J126" t="s">
        <v>473</v>
      </c>
      <c r="K126" t="s">
        <v>474</v>
      </c>
      <c r="L126">
        <v>1354</v>
      </c>
      <c r="N126">
        <v>1010</v>
      </c>
      <c r="O126" t="s">
        <v>38</v>
      </c>
      <c r="P126" t="s">
        <v>38</v>
      </c>
      <c r="Q126">
        <v>1</v>
      </c>
      <c r="X126">
        <v>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5</v>
      </c>
      <c r="AH126">
        <v>2</v>
      </c>
      <c r="AI126">
        <v>8808249</v>
      </c>
      <c r="AJ126">
        <v>128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ROW(Source!A42)</f>
        <v>42</v>
      </c>
      <c r="B127">
        <v>8808251</v>
      </c>
      <c r="C127">
        <v>8808250</v>
      </c>
      <c r="D127">
        <v>121639</v>
      </c>
      <c r="E127">
        <v>1</v>
      </c>
      <c r="F127">
        <v>1</v>
      </c>
      <c r="G127">
        <v>1</v>
      </c>
      <c r="H127">
        <v>1</v>
      </c>
      <c r="I127" t="s">
        <v>439</v>
      </c>
      <c r="K127" t="s">
        <v>373</v>
      </c>
      <c r="L127">
        <v>1369</v>
      </c>
      <c r="N127">
        <v>1013</v>
      </c>
      <c r="O127" t="s">
        <v>311</v>
      </c>
      <c r="P127" t="s">
        <v>311</v>
      </c>
      <c r="Q127">
        <v>1</v>
      </c>
      <c r="X127">
        <v>5.61</v>
      </c>
      <c r="Y127">
        <v>0</v>
      </c>
      <c r="Z127">
        <v>0</v>
      </c>
      <c r="AA127">
        <v>0</v>
      </c>
      <c r="AB127">
        <v>9.4</v>
      </c>
      <c r="AC127">
        <v>0</v>
      </c>
      <c r="AD127">
        <v>1</v>
      </c>
      <c r="AE127">
        <v>1</v>
      </c>
      <c r="AG127">
        <v>5.61</v>
      </c>
      <c r="AH127">
        <v>2</v>
      </c>
      <c r="AI127">
        <v>8808251</v>
      </c>
      <c r="AJ127">
        <v>129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ROW(Source!A42)</f>
        <v>42</v>
      </c>
      <c r="B128">
        <v>8808252</v>
      </c>
      <c r="C128">
        <v>8808250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23</v>
      </c>
      <c r="K128" t="s">
        <v>312</v>
      </c>
      <c r="L128">
        <v>608254</v>
      </c>
      <c r="N128">
        <v>1013</v>
      </c>
      <c r="O128" t="s">
        <v>313</v>
      </c>
      <c r="P128" t="s">
        <v>313</v>
      </c>
      <c r="Q128">
        <v>1</v>
      </c>
      <c r="X128">
        <v>0.02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G128">
        <v>0.02</v>
      </c>
      <c r="AH128">
        <v>2</v>
      </c>
      <c r="AI128">
        <v>8808252</v>
      </c>
      <c r="AJ128">
        <v>130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ROW(Source!A42)</f>
        <v>42</v>
      </c>
      <c r="B129">
        <v>8808253</v>
      </c>
      <c r="C129">
        <v>8808250</v>
      </c>
      <c r="D129">
        <v>1466783</v>
      </c>
      <c r="E129">
        <v>1</v>
      </c>
      <c r="F129">
        <v>1</v>
      </c>
      <c r="G129">
        <v>1</v>
      </c>
      <c r="H129">
        <v>2</v>
      </c>
      <c r="I129" t="s">
        <v>419</v>
      </c>
      <c r="J129" t="s">
        <v>319</v>
      </c>
      <c r="K129" t="s">
        <v>420</v>
      </c>
      <c r="L129">
        <v>1480</v>
      </c>
      <c r="N129">
        <v>1013</v>
      </c>
      <c r="O129" t="s">
        <v>421</v>
      </c>
      <c r="P129" t="s">
        <v>422</v>
      </c>
      <c r="Q129">
        <v>1</v>
      </c>
      <c r="X129">
        <v>0.01</v>
      </c>
      <c r="Y129">
        <v>0</v>
      </c>
      <c r="Z129">
        <v>134.65</v>
      </c>
      <c r="AA129">
        <v>13.5</v>
      </c>
      <c r="AB129">
        <v>0</v>
      </c>
      <c r="AC129">
        <v>0</v>
      </c>
      <c r="AD129">
        <v>1</v>
      </c>
      <c r="AE129">
        <v>0</v>
      </c>
      <c r="AG129">
        <v>0.01</v>
      </c>
      <c r="AH129">
        <v>2</v>
      </c>
      <c r="AI129">
        <v>8808253</v>
      </c>
      <c r="AJ129">
        <v>131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ROW(Source!A42)</f>
        <v>42</v>
      </c>
      <c r="B130">
        <v>8808254</v>
      </c>
      <c r="C130">
        <v>8808250</v>
      </c>
      <c r="D130">
        <v>1471982</v>
      </c>
      <c r="E130">
        <v>1</v>
      </c>
      <c r="F130">
        <v>1</v>
      </c>
      <c r="G130">
        <v>1</v>
      </c>
      <c r="H130">
        <v>2</v>
      </c>
      <c r="I130" t="s">
        <v>446</v>
      </c>
      <c r="J130" t="s">
        <v>447</v>
      </c>
      <c r="K130" t="s">
        <v>448</v>
      </c>
      <c r="L130">
        <v>1480</v>
      </c>
      <c r="N130">
        <v>1013</v>
      </c>
      <c r="O130" t="s">
        <v>421</v>
      </c>
      <c r="P130" t="s">
        <v>422</v>
      </c>
      <c r="Q130">
        <v>1</v>
      </c>
      <c r="X130">
        <v>0.01</v>
      </c>
      <c r="Y130">
        <v>0</v>
      </c>
      <c r="Z130">
        <v>95.53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0.01</v>
      </c>
      <c r="AH130">
        <v>2</v>
      </c>
      <c r="AI130">
        <v>8808254</v>
      </c>
      <c r="AJ130">
        <v>132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ROW(Source!A42)</f>
        <v>42</v>
      </c>
      <c r="B131">
        <v>8808255</v>
      </c>
      <c r="C131">
        <v>8808250</v>
      </c>
      <c r="D131">
        <v>1404090</v>
      </c>
      <c r="E131">
        <v>1</v>
      </c>
      <c r="F131">
        <v>1</v>
      </c>
      <c r="G131">
        <v>1</v>
      </c>
      <c r="H131">
        <v>3</v>
      </c>
      <c r="I131" t="s">
        <v>502</v>
      </c>
      <c r="J131" t="s">
        <v>503</v>
      </c>
      <c r="K131" t="s">
        <v>504</v>
      </c>
      <c r="L131">
        <v>1348</v>
      </c>
      <c r="N131">
        <v>1009</v>
      </c>
      <c r="O131" t="s">
        <v>334</v>
      </c>
      <c r="P131" t="s">
        <v>334</v>
      </c>
      <c r="Q131">
        <v>1000</v>
      </c>
      <c r="X131">
        <v>0.00043</v>
      </c>
      <c r="Y131">
        <v>1820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0.00043</v>
      </c>
      <c r="AH131">
        <v>2</v>
      </c>
      <c r="AI131">
        <v>8808255</v>
      </c>
      <c r="AJ131">
        <v>133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ROW(Source!A42)</f>
        <v>42</v>
      </c>
      <c r="B132">
        <v>8808256</v>
      </c>
      <c r="C132">
        <v>8808250</v>
      </c>
      <c r="D132">
        <v>1405803</v>
      </c>
      <c r="E132">
        <v>1</v>
      </c>
      <c r="F132">
        <v>1</v>
      </c>
      <c r="G132">
        <v>1</v>
      </c>
      <c r="H132">
        <v>3</v>
      </c>
      <c r="I132" t="s">
        <v>459</v>
      </c>
      <c r="J132" t="s">
        <v>460</v>
      </c>
      <c r="K132" t="s">
        <v>461</v>
      </c>
      <c r="L132">
        <v>1346</v>
      </c>
      <c r="N132">
        <v>1009</v>
      </c>
      <c r="O132" t="s">
        <v>338</v>
      </c>
      <c r="P132" t="s">
        <v>338</v>
      </c>
      <c r="Q132">
        <v>1</v>
      </c>
      <c r="X132">
        <v>0.02</v>
      </c>
      <c r="Y132">
        <v>28.6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0.02</v>
      </c>
      <c r="AH132">
        <v>2</v>
      </c>
      <c r="AI132">
        <v>8808256</v>
      </c>
      <c r="AJ132">
        <v>134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ROW(Source!A42)</f>
        <v>42</v>
      </c>
      <c r="B133">
        <v>8808257</v>
      </c>
      <c r="C133">
        <v>8808250</v>
      </c>
      <c r="D133">
        <v>1444068</v>
      </c>
      <c r="E133">
        <v>1</v>
      </c>
      <c r="F133">
        <v>1</v>
      </c>
      <c r="G133">
        <v>1</v>
      </c>
      <c r="H133">
        <v>3</v>
      </c>
      <c r="I133" t="s">
        <v>505</v>
      </c>
      <c r="J133" t="s">
        <v>506</v>
      </c>
      <c r="K133" t="s">
        <v>507</v>
      </c>
      <c r="L133">
        <v>1355</v>
      </c>
      <c r="N133">
        <v>1010</v>
      </c>
      <c r="O133" t="s">
        <v>458</v>
      </c>
      <c r="P133" t="s">
        <v>458</v>
      </c>
      <c r="Q133">
        <v>100</v>
      </c>
      <c r="X133">
        <v>0.31</v>
      </c>
      <c r="Y133">
        <v>528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0.31</v>
      </c>
      <c r="AH133">
        <v>2</v>
      </c>
      <c r="AI133">
        <v>8808257</v>
      </c>
      <c r="AJ133">
        <v>135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ROW(Source!A42)</f>
        <v>42</v>
      </c>
      <c r="B134">
        <v>8808258</v>
      </c>
      <c r="C134">
        <v>8808250</v>
      </c>
      <c r="D134">
        <v>1444101</v>
      </c>
      <c r="E134">
        <v>1</v>
      </c>
      <c r="F134">
        <v>1</v>
      </c>
      <c r="G134">
        <v>1</v>
      </c>
      <c r="H134">
        <v>3</v>
      </c>
      <c r="I134" t="s">
        <v>508</v>
      </c>
      <c r="J134" t="s">
        <v>509</v>
      </c>
      <c r="K134" t="s">
        <v>510</v>
      </c>
      <c r="L134">
        <v>1358</v>
      </c>
      <c r="N134">
        <v>1010</v>
      </c>
      <c r="O134" t="s">
        <v>468</v>
      </c>
      <c r="P134" t="s">
        <v>468</v>
      </c>
      <c r="Q134">
        <v>10</v>
      </c>
      <c r="X134">
        <v>0.8</v>
      </c>
      <c r="Y134">
        <v>18.7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0.8</v>
      </c>
      <c r="AH134">
        <v>2</v>
      </c>
      <c r="AI134">
        <v>8808258</v>
      </c>
      <c r="AJ134">
        <v>136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ROW(Source!A42)</f>
        <v>42</v>
      </c>
      <c r="B135">
        <v>8808259</v>
      </c>
      <c r="C135">
        <v>8808250</v>
      </c>
      <c r="D135">
        <v>1444120</v>
      </c>
      <c r="E135">
        <v>1</v>
      </c>
      <c r="F135">
        <v>1</v>
      </c>
      <c r="G135">
        <v>1</v>
      </c>
      <c r="H135">
        <v>3</v>
      </c>
      <c r="I135" t="s">
        <v>496</v>
      </c>
      <c r="J135" t="s">
        <v>497</v>
      </c>
      <c r="K135" t="s">
        <v>498</v>
      </c>
      <c r="L135">
        <v>1354</v>
      </c>
      <c r="N135">
        <v>1010</v>
      </c>
      <c r="O135" t="s">
        <v>38</v>
      </c>
      <c r="P135" t="s">
        <v>38</v>
      </c>
      <c r="Q135">
        <v>1</v>
      </c>
      <c r="X135">
        <v>12.2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12.2</v>
      </c>
      <c r="AH135">
        <v>2</v>
      </c>
      <c r="AI135">
        <v>8808259</v>
      </c>
      <c r="AJ135">
        <v>137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ROW(Source!A42)</f>
        <v>42</v>
      </c>
      <c r="B136">
        <v>8808260</v>
      </c>
      <c r="C136">
        <v>8808250</v>
      </c>
      <c r="D136">
        <v>1444228</v>
      </c>
      <c r="E136">
        <v>1</v>
      </c>
      <c r="F136">
        <v>1</v>
      </c>
      <c r="G136">
        <v>1</v>
      </c>
      <c r="H136">
        <v>3</v>
      </c>
      <c r="I136" t="s">
        <v>475</v>
      </c>
      <c r="J136" t="s">
        <v>476</v>
      </c>
      <c r="K136" t="s">
        <v>477</v>
      </c>
      <c r="L136">
        <v>1355</v>
      </c>
      <c r="N136">
        <v>1010</v>
      </c>
      <c r="O136" t="s">
        <v>458</v>
      </c>
      <c r="P136" t="s">
        <v>458</v>
      </c>
      <c r="Q136">
        <v>100</v>
      </c>
      <c r="X136">
        <v>0.05</v>
      </c>
      <c r="Y136">
        <v>7086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0.05</v>
      </c>
      <c r="AH136">
        <v>2</v>
      </c>
      <c r="AI136">
        <v>8808260</v>
      </c>
      <c r="AJ136">
        <v>138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ROW(Source!A42)</f>
        <v>42</v>
      </c>
      <c r="B137">
        <v>8808261</v>
      </c>
      <c r="C137">
        <v>8808250</v>
      </c>
      <c r="D137">
        <v>1444364</v>
      </c>
      <c r="E137">
        <v>1</v>
      </c>
      <c r="F137">
        <v>1</v>
      </c>
      <c r="G137">
        <v>1</v>
      </c>
      <c r="H137">
        <v>3</v>
      </c>
      <c r="I137" t="s">
        <v>511</v>
      </c>
      <c r="J137" t="s">
        <v>512</v>
      </c>
      <c r="K137" t="s">
        <v>513</v>
      </c>
      <c r="L137">
        <v>1355</v>
      </c>
      <c r="N137">
        <v>1010</v>
      </c>
      <c r="O137" t="s">
        <v>458</v>
      </c>
      <c r="P137" t="s">
        <v>458</v>
      </c>
      <c r="Q137">
        <v>100</v>
      </c>
      <c r="X137">
        <v>0.002</v>
      </c>
      <c r="Y137">
        <v>142.5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0.002</v>
      </c>
      <c r="AH137">
        <v>2</v>
      </c>
      <c r="AI137">
        <v>8808261</v>
      </c>
      <c r="AJ137">
        <v>139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ROW(Source!A42)</f>
        <v>42</v>
      </c>
      <c r="B138">
        <v>8808262</v>
      </c>
      <c r="C138">
        <v>8808250</v>
      </c>
      <c r="D138">
        <v>1459071</v>
      </c>
      <c r="E138">
        <v>1</v>
      </c>
      <c r="F138">
        <v>1</v>
      </c>
      <c r="G138">
        <v>1</v>
      </c>
      <c r="H138">
        <v>3</v>
      </c>
      <c r="I138" t="s">
        <v>514</v>
      </c>
      <c r="J138" t="s">
        <v>515</v>
      </c>
      <c r="K138" t="s">
        <v>516</v>
      </c>
      <c r="L138">
        <v>1346</v>
      </c>
      <c r="N138">
        <v>1009</v>
      </c>
      <c r="O138" t="s">
        <v>338</v>
      </c>
      <c r="P138" t="s">
        <v>338</v>
      </c>
      <c r="Q138">
        <v>1</v>
      </c>
      <c r="X138">
        <v>0.16</v>
      </c>
      <c r="Y138">
        <v>91.29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0.16</v>
      </c>
      <c r="AH138">
        <v>2</v>
      </c>
      <c r="AI138">
        <v>8808262</v>
      </c>
      <c r="AJ138">
        <v>140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ROW(Source!A45)</f>
        <v>45</v>
      </c>
      <c r="B139">
        <v>8808264</v>
      </c>
      <c r="C139">
        <v>8808263</v>
      </c>
      <c r="D139">
        <v>121651</v>
      </c>
      <c r="E139">
        <v>1</v>
      </c>
      <c r="F139">
        <v>1</v>
      </c>
      <c r="G139">
        <v>1</v>
      </c>
      <c r="H139">
        <v>1</v>
      </c>
      <c r="I139" t="s">
        <v>423</v>
      </c>
      <c r="K139" t="s">
        <v>355</v>
      </c>
      <c r="L139">
        <v>1369</v>
      </c>
      <c r="N139">
        <v>1013</v>
      </c>
      <c r="O139" t="s">
        <v>311</v>
      </c>
      <c r="P139" t="s">
        <v>311</v>
      </c>
      <c r="Q139">
        <v>1</v>
      </c>
      <c r="X139">
        <v>1.56</v>
      </c>
      <c r="Y139">
        <v>0</v>
      </c>
      <c r="Z139">
        <v>0</v>
      </c>
      <c r="AA139">
        <v>0</v>
      </c>
      <c r="AB139">
        <v>9.91</v>
      </c>
      <c r="AC139">
        <v>0</v>
      </c>
      <c r="AD139">
        <v>1</v>
      </c>
      <c r="AE139">
        <v>1</v>
      </c>
      <c r="AG139">
        <v>1.56</v>
      </c>
      <c r="AH139">
        <v>2</v>
      </c>
      <c r="AI139">
        <v>8808264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ROW(Source!A45)</f>
        <v>45</v>
      </c>
      <c r="B140">
        <v>8808265</v>
      </c>
      <c r="C140">
        <v>8808263</v>
      </c>
      <c r="D140">
        <v>1405879</v>
      </c>
      <c r="E140">
        <v>1</v>
      </c>
      <c r="F140">
        <v>1</v>
      </c>
      <c r="G140">
        <v>1</v>
      </c>
      <c r="H140">
        <v>3</v>
      </c>
      <c r="I140" t="s">
        <v>414</v>
      </c>
      <c r="J140" t="s">
        <v>415</v>
      </c>
      <c r="K140" t="s">
        <v>416</v>
      </c>
      <c r="L140">
        <v>1346</v>
      </c>
      <c r="N140">
        <v>1009</v>
      </c>
      <c r="O140" t="s">
        <v>338</v>
      </c>
      <c r="P140" t="s">
        <v>338</v>
      </c>
      <c r="Q140">
        <v>1</v>
      </c>
      <c r="X140">
        <v>0.042</v>
      </c>
      <c r="Y140">
        <v>26.44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0.042</v>
      </c>
      <c r="AH140">
        <v>2</v>
      </c>
      <c r="AI140">
        <v>8808265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ROW(Source!A46)</f>
        <v>46</v>
      </c>
      <c r="B141">
        <v>8808267</v>
      </c>
      <c r="C141">
        <v>8808266</v>
      </c>
      <c r="D141">
        <v>121518</v>
      </c>
      <c r="E141">
        <v>1</v>
      </c>
      <c r="F141">
        <v>1</v>
      </c>
      <c r="G141">
        <v>1</v>
      </c>
      <c r="H141">
        <v>1</v>
      </c>
      <c r="I141" t="s">
        <v>517</v>
      </c>
      <c r="K141" t="s">
        <v>518</v>
      </c>
      <c r="L141">
        <v>1476</v>
      </c>
      <c r="N141">
        <v>1013</v>
      </c>
      <c r="O141" t="s">
        <v>519</v>
      </c>
      <c r="P141" t="s">
        <v>520</v>
      </c>
      <c r="Q141">
        <v>1</v>
      </c>
      <c r="X141">
        <v>132.5</v>
      </c>
      <c r="Y141">
        <v>0</v>
      </c>
      <c r="Z141">
        <v>0</v>
      </c>
      <c r="AA141">
        <v>0</v>
      </c>
      <c r="AB141">
        <v>15.47</v>
      </c>
      <c r="AC141">
        <v>0</v>
      </c>
      <c r="AD141">
        <v>1</v>
      </c>
      <c r="AE141">
        <v>1</v>
      </c>
      <c r="AG141">
        <v>132.5</v>
      </c>
      <c r="AH141">
        <v>2</v>
      </c>
      <c r="AI141">
        <v>8808267</v>
      </c>
      <c r="AJ141">
        <v>145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ROW(Source!A46)</f>
        <v>46</v>
      </c>
      <c r="B142">
        <v>8808268</v>
      </c>
      <c r="C142">
        <v>8808266</v>
      </c>
      <c r="D142">
        <v>121519</v>
      </c>
      <c r="E142">
        <v>1</v>
      </c>
      <c r="F142">
        <v>1</v>
      </c>
      <c r="G142">
        <v>1</v>
      </c>
      <c r="H142">
        <v>1</v>
      </c>
      <c r="I142" t="s">
        <v>521</v>
      </c>
      <c r="K142" t="s">
        <v>522</v>
      </c>
      <c r="L142">
        <v>1476</v>
      </c>
      <c r="N142">
        <v>1013</v>
      </c>
      <c r="O142" t="s">
        <v>519</v>
      </c>
      <c r="P142" t="s">
        <v>520</v>
      </c>
      <c r="Q142">
        <v>1</v>
      </c>
      <c r="X142">
        <v>66.25</v>
      </c>
      <c r="Y142">
        <v>0</v>
      </c>
      <c r="Z142">
        <v>0</v>
      </c>
      <c r="AA142">
        <v>0</v>
      </c>
      <c r="AB142">
        <v>14.12</v>
      </c>
      <c r="AC142">
        <v>0</v>
      </c>
      <c r="AD142">
        <v>1</v>
      </c>
      <c r="AE142">
        <v>1</v>
      </c>
      <c r="AG142">
        <v>66.25</v>
      </c>
      <c r="AH142">
        <v>2</v>
      </c>
      <c r="AI142">
        <v>8808268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ROW(Source!A46)</f>
        <v>46</v>
      </c>
      <c r="B143">
        <v>8808269</v>
      </c>
      <c r="C143">
        <v>8808266</v>
      </c>
      <c r="D143">
        <v>121526</v>
      </c>
      <c r="E143">
        <v>1</v>
      </c>
      <c r="F143">
        <v>1</v>
      </c>
      <c r="G143">
        <v>1</v>
      </c>
      <c r="H143">
        <v>1</v>
      </c>
      <c r="I143" t="s">
        <v>523</v>
      </c>
      <c r="K143" t="s">
        <v>524</v>
      </c>
      <c r="L143">
        <v>1476</v>
      </c>
      <c r="N143">
        <v>1013</v>
      </c>
      <c r="O143" t="s">
        <v>519</v>
      </c>
      <c r="P143" t="s">
        <v>520</v>
      </c>
      <c r="Q143">
        <v>1</v>
      </c>
      <c r="X143">
        <v>66.25</v>
      </c>
      <c r="Y143">
        <v>0</v>
      </c>
      <c r="Z143">
        <v>0</v>
      </c>
      <c r="AA143">
        <v>0</v>
      </c>
      <c r="AB143">
        <v>12.66</v>
      </c>
      <c r="AC143">
        <v>0</v>
      </c>
      <c r="AD143">
        <v>1</v>
      </c>
      <c r="AE143">
        <v>1</v>
      </c>
      <c r="AG143">
        <v>66.25</v>
      </c>
      <c r="AH143">
        <v>2</v>
      </c>
      <c r="AI143">
        <v>8808269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cp:lastPrinted>2007-12-21T14:30:26Z</cp:lastPrinted>
  <dcterms:modified xsi:type="dcterms:W3CDTF">2007-12-21T14:30:40Z</dcterms:modified>
  <cp:category/>
  <cp:version/>
  <cp:contentType/>
  <cp:contentStatus/>
</cp:coreProperties>
</file>