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5" windowHeight="1155" activeTab="0"/>
  </bookViews>
  <sheets>
    <sheet name="Локальная смета 12 гр. Для Т" sheetId="1" r:id="rId1"/>
    <sheet name="Source" sheetId="2" r:id="rId2"/>
    <sheet name="SmtRes" sheetId="3" r:id="rId3"/>
    <sheet name="EtalonRes" sheetId="4" r:id="rId4"/>
    <sheet name="ClcRes" sheetId="5" r:id="rId5"/>
  </sheets>
  <externalReferences>
    <externalReference r:id="rId8"/>
  </externalReferences>
  <definedNames>
    <definedName name="_xlnm.Print_Titles" localSheetId="0">'Локальная смета 12 гр. Для Т'!$26:$26</definedName>
    <definedName name="_xlnm.Print_Area" localSheetId="0">'Локальная смета 12 гр. Для Т'!$A$1:$L$217</definedName>
  </definedNames>
  <calcPr fullCalcOnLoad="1"/>
</workbook>
</file>

<file path=xl/sharedStrings.xml><?xml version="1.0" encoding="utf-8"?>
<sst xmlns="http://schemas.openxmlformats.org/spreadsheetml/2006/main" count="3828" uniqueCount="684">
  <si>
    <t>Smeta.ru  (495) 974-1589</t>
  </si>
  <si>
    <t>_PS_</t>
  </si>
  <si>
    <t>Smeta.ru</t>
  </si>
  <si>
    <t/>
  </si>
  <si>
    <t>Новый объект</t>
  </si>
  <si>
    <t>Пункт мойки колес и временное ограждение</t>
  </si>
  <si>
    <t>Мособлгосэкспертиза</t>
  </si>
  <si>
    <t>Сметные нормы списания</t>
  </si>
  <si>
    <t>Коды ценников</t>
  </si>
  <si>
    <t>ФЕР версия 2 с параметрами</t>
  </si>
  <si>
    <t>Тип. расчёт(с 0.94) для норм 2001 года  МДС 81.33-2004 и МДС 81.25-99</t>
  </si>
  <si>
    <t>Московская область</t>
  </si>
  <si>
    <t>Поправки для НБ 2001 нов МДС  для вер.2 с параметрами</t>
  </si>
  <si>
    <t>Новая локальная смета</t>
  </si>
  <si>
    <t>{210F0A01-82F1-46E0-A1AA-7CD41E86FBD2}</t>
  </si>
  <si>
    <t>Новый раздел</t>
  </si>
  <si>
    <t>Пукт мойки колес</t>
  </si>
  <si>
    <t>{CE67A611-13E0-489D-9D13-240DF8D0C506}</t>
  </si>
  <si>
    <t>1</t>
  </si>
  <si>
    <t>м38-01-003-1</t>
  </si>
  <si>
    <t>Решетчатые конструкции. Решетчатые конструкции (стойки, опоры, фермы и пр.)</t>
  </si>
  <si>
    <t>1 т конструкций</t>
  </si>
  <si>
    <t>ФЕРм,сб.38,гл.01,табл.003,поз.1</t>
  </si>
  <si>
    <t>Монтажные работы</t>
  </si>
  <si>
    <t>Монтаж оборудования</t>
  </si>
  <si>
    <t>43</t>
  </si>
  <si>
    <t>1,1</t>
  </si>
  <si>
    <t>101-1026</t>
  </si>
  <si>
    <t>Швеллеры N 40, сталь марки Ст3сп</t>
  </si>
  <si>
    <t>т</t>
  </si>
  <si>
    <t>ФССЦ сб.101, поз.1026</t>
  </si>
  <si>
    <t>1,2</t>
  </si>
  <si>
    <t>1011787-2</t>
  </si>
  <si>
    <t>Угловая равнополочная сталь спокойная 18сп, шириной полок 110-250 мм</t>
  </si>
  <si>
    <t>ССЦ Московской обл.,сб.101,поз.787-2</t>
  </si>
  <si>
    <t>1,3</t>
  </si>
  <si>
    <t>204-0026</t>
  </si>
  <si>
    <t>Горячекатаная арматурная сталь периодического профиля класса А-III диаметром 25-28 мм</t>
  </si>
  <si>
    <t>ССЦ Московской обл.,сб.204,поз.0026</t>
  </si>
  <si>
    <t>2</t>
  </si>
  <si>
    <t>09-02-019-1</t>
  </si>
  <si>
    <t>Монтаж унифицированных эстакад пролетом до 18 м одноярусных</t>
  </si>
  <si>
    <t>ТЕР Московской обл.,сб.09,гл.02,табл.019,поз.1</t>
  </si>
  <si>
    <t>)*0</t>
  </si>
  <si>
    <t>Общестроительные работы</t>
  </si>
  <si>
    <t>Металлические конструкции</t>
  </si>
  <si>
    <t>9</t>
  </si>
  <si>
    <t>01. Установка и крепление стальных конструкций эстакад. 02. Устройство подмостей. 03. Антикоррозийная за-щита стальных конструкций.</t>
  </si>
  <si>
    <t>4</t>
  </si>
  <si>
    <t>06-01-064-1</t>
  </si>
  <si>
    <t>Устройство лотков в сооружениях</t>
  </si>
  <si>
    <t>100 м3</t>
  </si>
  <si>
    <t>ТЕР Московской обл.,сб.06,гл.01,табл.064,поз.1</t>
  </si>
  <si>
    <t>100 м3  железобетона в деле</t>
  </si>
  <si>
    <t>Бетонные и железобетонные монолитные конструкции в промышленном строительстве</t>
  </si>
  <si>
    <t>6-1</t>
  </si>
  <si>
    <t>01. Раскрой и установка бревен и досок. 02. Установка щитов опалубки. 03. Крепление элементов опалубки проволокой и гвоздями строительными. 04. Установка арматуры. 05. Укладка бетонной смеси.</t>
  </si>
  <si>
    <t>5</t>
  </si>
  <si>
    <t>01-02-055-2</t>
  </si>
  <si>
    <t>Разработка грунта вручную с креплениями в траншеях шириной до 2 м, глубиной до 2 м, группа грунтов 2</t>
  </si>
  <si>
    <t>ТЕР Московской обл.,сб.01,гл.02,табл.055,поз.2</t>
  </si>
  <si>
    <t>100 м3 грунта</t>
  </si>
  <si>
    <t>Земляные работы, выполняемые ручным способом</t>
  </si>
  <si>
    <t>1-2</t>
  </si>
  <si>
    <t>01. Разработка грунта с выбрасыванием по полкам на одну сторону бровки. 02. Откидка грунта от бровки. 03. Устройство и разборка полок. 04. Зачистка дна и стенок.</t>
  </si>
  <si>
    <t>6</t>
  </si>
  <si>
    <t>23-03-001-4</t>
  </si>
  <si>
    <t>Устройство круглых сборных железобетонных канализационных колодцев диаметром 1 м в грунтах мокрых</t>
  </si>
  <si>
    <t>10 м3</t>
  </si>
  <si>
    <t>ТЕР Московской обл.,сб.23,гл.03,табл.001,поз.4</t>
  </si>
  <si>
    <t>10 м3 железобетонных и бетонных конструкций колодцев</t>
  </si>
  <si>
    <t>Наружные сети водопровода, канализации, теплоснабжения, газопровода</t>
  </si>
  <si>
    <t>18</t>
  </si>
  <si>
    <t>7</t>
  </si>
  <si>
    <t>22-03-011-3</t>
  </si>
  <si>
    <t>Установка гидрантов пожарных</t>
  </si>
  <si>
    <t>шт.</t>
  </si>
  <si>
    <t>ТЕР Московской обл.,сб.22,гл.03,табл.011,поз.3</t>
  </si>
  <si>
    <t>01. Опускание, установка арматуры и соединение фланцев.</t>
  </si>
  <si>
    <t>8</t>
  </si>
  <si>
    <t>22-01-021-1</t>
  </si>
  <si>
    <t>Укладка трубопроводов из полиэтиленовых труб диаметром 50 мм</t>
  </si>
  <si>
    <t>км</t>
  </si>
  <si>
    <t>ТЕР Московской обл.,сб.22,гл.01,табл.021,поз.1</t>
  </si>
  <si>
    <t>1 км трубопровода</t>
  </si>
  <si>
    <t>01. Торцовка концов труб.  02. Сварка труб в плети.  03. Опускание и укладка плетей труб в траншею.  04. Гидравлическое испытание.  05. Присыпка трубопровода слоем грунта толщиной 10 см.</t>
  </si>
  <si>
    <t>8,1</t>
  </si>
  <si>
    <t>530-0044</t>
  </si>
  <si>
    <t>Трубы напорные из полиэтилена низкого давления среднего типа, наружным диаметром 50 мм</t>
  </si>
  <si>
    <t>10 м</t>
  </si>
  <si>
    <t>ССЦ Московской обл.,сб.530,поз.0044</t>
  </si>
  <si>
    <t>8,2</t>
  </si>
  <si>
    <t>530-0041</t>
  </si>
  <si>
    <t>Трубы напорные из полиэтилена низкого давления среднего типа, наружным диаметром 25 мм</t>
  </si>
  <si>
    <t>ССЦ Московской обл.,сб.530,поз.0041</t>
  </si>
  <si>
    <t>16-06-005-1</t>
  </si>
  <si>
    <t>Установка счетчиков (водомеров) диаметром до 40 мм</t>
  </si>
  <si>
    <t>ТЕР Московской обл.,сб.16,гл.06,табл.005,поз.1</t>
  </si>
  <si>
    <t>1 счетчик (водомер)</t>
  </si>
  <si>
    <t>Сантехнические работы - внутренние (трубопроводы, водопровод, канализация, отопление, газоснабжение, вентиляция и кондиционирование воздуха)</t>
  </si>
  <si>
    <t>16</t>
  </si>
  <si>
    <t>01. Hасадка и приварка фланцев на концы труб. 02. Установка счетчиков (водомеров) с присоединением на резьбе (норма 1) и на фланцах с установкой болтов и прокладок (нормы 2-5).</t>
  </si>
  <si>
    <t>10</t>
  </si>
  <si>
    <t>16-07-001-2</t>
  </si>
  <si>
    <t>Установка кранов поливочных, диаметром 25 мм</t>
  </si>
  <si>
    <t>ТЕР Московской обл.,сб.16,гл.07,табл.001,поз.2</t>
  </si>
  <si>
    <t>1 кран</t>
  </si>
  <si>
    <t>01. Установка пожарных и поливочных кранов. 02. Сборка и укладка пожарного рукава (норма 1).</t>
  </si>
  <si>
    <t>11</t>
  </si>
  <si>
    <t>22-03-002-1</t>
  </si>
  <si>
    <t>Установка полиэтиленовых фасонных частей отводов, колен, патрубков, переходов</t>
  </si>
  <si>
    <t>10 шт.</t>
  </si>
  <si>
    <t>ТЕР Московской обл.,сб.22,гл.03,табл.002,поз.1</t>
  </si>
  <si>
    <t>10 фасонных частей</t>
  </si>
  <si>
    <t>01. Опускание и установка фасонных частей на готовое основание.  02. Соединение с трубопроводом сваркой.</t>
  </si>
  <si>
    <t>ПЗ</t>
  </si>
  <si>
    <t>Прямые затраты</t>
  </si>
  <si>
    <t>СтМат</t>
  </si>
  <si>
    <t>Стоимость материалов</t>
  </si>
  <si>
    <t>ЭММ</t>
  </si>
  <si>
    <t>Эксплуатация машин</t>
  </si>
  <si>
    <t>ЗПМ</t>
  </si>
  <si>
    <t>ЗП машинистов</t>
  </si>
  <si>
    <t>ОЗП</t>
  </si>
  <si>
    <t>Основная ЗП рабочих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</si>
  <si>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</si>
  <si>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</si>
  <si>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</si>
  <si>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</si>
  <si>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</si>
  <si>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</si>
  <si>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</si>
  <si>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</si>
  <si>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</si>
  <si>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</si>
  <si>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</si>
  <si>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</si>
  <si>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ИТОГ1</t>
  </si>
  <si>
    <t>ПРЯМЫЕ ЗАТРАТЫ</t>
  </si>
  <si>
    <t>ИТОГ2</t>
  </si>
  <si>
    <t>НАКЛАДНЫЕ  РАСХОДЫ</t>
  </si>
  <si>
    <t>ИТОГ3</t>
  </si>
  <si>
    <t>СМЕТНАЯ ПРИБЫЛЬ</t>
  </si>
  <si>
    <t>ИТОГ4</t>
  </si>
  <si>
    <t>ИТОГО</t>
  </si>
  <si>
    <t>труд</t>
  </si>
  <si>
    <t>Трудоемкость</t>
  </si>
  <si>
    <t>фот</t>
  </si>
  <si>
    <t>Фонд оплаты труда</t>
  </si>
  <si>
    <t>ЗУ</t>
  </si>
  <si>
    <t>ЗИМНЕЕ УДОРОЖАНИЕ %</t>
  </si>
  <si>
    <t>проставьте % ЗУ</t>
  </si>
  <si>
    <t>ИТОГ5</t>
  </si>
  <si>
    <t>С ЗИМНИМ УДОРОЖАНИЕМ</t>
  </si>
  <si>
    <t>ИТОГ6</t>
  </si>
  <si>
    <t>ВРЕМЕННЫЕ СООРУЖЕНИЯ %</t>
  </si>
  <si>
    <t>проставьте % временных сооружений</t>
  </si>
  <si>
    <t>ИТОГ7</t>
  </si>
  <si>
    <t>ИТОГО С ВРЕМЕННЫМИ</t>
  </si>
  <si>
    <t>ИТОГ8</t>
  </si>
  <si>
    <t>НДС 18%</t>
  </si>
  <si>
    <t>ВСЕГО</t>
  </si>
  <si>
    <t>Устройство временного ограждения</t>
  </si>
  <si>
    <t>{36411014-A359-4DEA-B15E-946E2A9572E8}</t>
  </si>
  <si>
    <t>07-01-055-1</t>
  </si>
  <si>
    <t>Устройство ворот распашных с установкой столбов металлических  Поправка:  00_МДС_36_3.3.1.д</t>
  </si>
  <si>
    <t>100 шт.</t>
  </si>
  <si>
    <t>ТЕР Московской обл.,сб.07,гл.01,табл.055,поз.1</t>
  </si>
  <si>
    <t>Поправка:  00_МДС_36_3.3.1.д  Наименование:  При демонтаже металлических конструкций</t>
  </si>
  <si>
    <t>)*0,7</t>
  </si>
  <si>
    <t>Бетонные и железобетонные сборные конструкции в промышленном строительстве</t>
  </si>
  <si>
    <t>7-1</t>
  </si>
  <si>
    <t>Поправка:  00_МДС_36_3.3.1.д</t>
  </si>
  <si>
    <t>07-01-054-9</t>
  </si>
  <si>
    <t>Установка металлических оград по железобетонным столбам без цоколя из сетки высотой до 2,2 м</t>
  </si>
  <si>
    <t>100 м</t>
  </si>
  <si>
    <t>ТЕР Московской обл.,сб.07,гл.01,табл.054,поз.9</t>
  </si>
  <si>
    <t>100 м оград</t>
  </si>
  <si>
    <t>2,2</t>
  </si>
  <si>
    <t>101-0875</t>
  </si>
  <si>
    <t>Сетка тканая с квадратными ячейками N 05 оцинкованная</t>
  </si>
  <si>
    <t>м2</t>
  </si>
  <si>
    <t>ССЦ Московской обл.,сб.101,поз.0875</t>
  </si>
  <si>
    <t>)*-1</t>
  </si>
  <si>
    <t>2,3</t>
  </si>
  <si>
    <t>201-0777</t>
  </si>
  <si>
    <t>Конструктивные элементы вспомогательного назначения, с преобладанием профильного проката собираемые из двух и более деталей, с отверстиями и без отверстий, соединяемые на сварке</t>
  </si>
  <si>
    <t>ССЦ Московской обл.,сб.201,поз.0777</t>
  </si>
  <si>
    <t>2,5</t>
  </si>
  <si>
    <t>404-0005</t>
  </si>
  <si>
    <t>Кирпич керамический одинарный, размером 250х120х65 мм, марка 100</t>
  </si>
  <si>
    <t>1000 шт.</t>
  </si>
  <si>
    <t>ССЦ Московской обл.,сб.404,поз.0005</t>
  </si>
  <si>
    <t>2,6</t>
  </si>
  <si>
    <t>442-1100</t>
  </si>
  <si>
    <t>Стойки железобетонные</t>
  </si>
  <si>
    <t>м3</t>
  </si>
  <si>
    <t>ССЦ Московской обл.,сб.442,поз.1100</t>
  </si>
  <si>
    <t>2,7</t>
  </si>
  <si>
    <t>103-0145</t>
  </si>
  <si>
    <t>Трубы стальные электросварные прямошовные со снятой фаской диаметром от 20 до 377 мм из стали марок БСт2кп-БСт4кп и БСт2пс-БСт4пс наружный диаметр 76 мм толщина стенки 3,8 мм</t>
  </si>
  <si>
    <t>м</t>
  </si>
  <si>
    <t>ССЦ Московской обл.,сб.103,поз.0145</t>
  </si>
  <si>
    <t>2,9</t>
  </si>
  <si>
    <t>101-0829</t>
  </si>
  <si>
    <t>Профили гнутые стальные с трапециевидными гофрами из оцинкованного проката</t>
  </si>
  <si>
    <t>ССЦ Московской обл.,сб.101,поз.0829</t>
  </si>
  <si>
    <t>3</t>
  </si>
  <si>
    <t>3,1</t>
  </si>
  <si>
    <t>201-9100</t>
  </si>
  <si>
    <t>Полотна ворот</t>
  </si>
  <si>
    <t>ССЦ Московской обл.,сб.201,поз.9100</t>
  </si>
  <si>
    <t>09-05-001-1</t>
  </si>
  <si>
    <t>Облицовка ворот стальным профилированным листом (Применительно)</t>
  </si>
  <si>
    <t>100 м2</t>
  </si>
  <si>
    <t>ТЕР Московской обл.,сб.09,гл.05,табл.001,поз.1</t>
  </si>
  <si>
    <t>01. Облицовка ворот стальным профилированным листом с креплением винтами и заклепками.</t>
  </si>
  <si>
    <t>0_085_к_СП</t>
  </si>
  <si>
    <t>Размер коэффициента к сумме СП при ремонте и реконструкции (кроме производственных зданий, а также капитального ремонта наружных инженерных сетей, улиц и дорог общегородского, районного и местного значения, мостов и путепроводов)</t>
  </si>
  <si>
    <t>МДС 81-33(34).2004 пр.4 и К=0,85 к СП строит.работ письмо АП-5536/06 от 18.11.2004</t>
  </si>
  <si>
    <t>0_094_к_НР</t>
  </si>
  <si>
    <t>Размер коэффициента к НР по ПИСЬМУ № ЮТ-260/06 31 января 2005 г.  О порядке применения  нормативов накладных расходов в строительстве (коэффициент 0.94 к величине НР) за исключением организаций, использующих упрощенную систему налогообложения.</t>
  </si>
  <si>
    <t>ПИСЬМО № ЮТ-260/06 31 января 2005 г.  О порядке применения  нормативов накладных расходов в строительстве (коэффициент 0.94 к величине НР) за исключением организаций, использующих упрощенную систему налогообложения.</t>
  </si>
  <si>
    <t>0__тип_объекта</t>
  </si>
  <si>
    <t>1- новое строительство, 2 - ремонт и реконструкция (кроме производственных зданий, а также капитального ремонта наружных инженерных сетей, улиц и дорог общегородского, районного и местного значения, мостов и путепроводов)</t>
  </si>
  <si>
    <t>К=0.9 к НР строит.раб.МДС 81-33(34).2004 пр.4</t>
  </si>
  <si>
    <t>0_источник_финансирования</t>
  </si>
  <si>
    <t>1 - внешние источники, 0 - хозрасчетный способ</t>
  </si>
  <si>
    <t>МДС 81-33.2004 п.4.9 при хозрасчете К=0.6 к НР.</t>
  </si>
  <si>
    <t>0_сложность</t>
  </si>
  <si>
    <t>1- Реконструкция объектов метрополитена, а также мостов, путепроводов, искусственных сооружений, относящихся к категории сложных, а также капитальном ремонте действующих атомных электростанций и других объектов с ядерными реакторами</t>
  </si>
  <si>
    <t>МДС 81-33.2004 примечание 2 и 5 Приложения 4. Реконструкция объектов метрополитена, а также мостов, путепроводов, искусственных сооружений, относящихся к категории сложных</t>
  </si>
  <si>
    <t>0_терр_коэфф</t>
  </si>
  <si>
    <t>Территориальный коэффициент</t>
  </si>
  <si>
    <t>применяется к ОЗП и ЗПМ.</t>
  </si>
  <si>
    <t>0_юр_лицо</t>
  </si>
  <si>
    <t>1 - юр.лицо, 0 - индивидуальный предприниматель</t>
  </si>
  <si>
    <t>МДС 81-33.2004 п.4.6 К=0.7 к НР при индив.предприн.; письмо АП-5536/06 К=0,9 к СП</t>
  </si>
  <si>
    <t>СУ_10</t>
  </si>
  <si>
    <t>Производство строительных и специальных строительных работ в подземных условиях в шахтах, рудниках, метрополитенах, тоннелях и других подземных сооружениях, в том числе специального назначения:</t>
  </si>
  <si>
    <t>В РАСЧЕТАХ НЕ ИСПОЛЬЗУЕТСЯ МДС 81-35.2004.Пр.1.с учетом письма № АП-3230/06 23.06.2004 табл.1. п.10</t>
  </si>
  <si>
    <t>СУ_10_1</t>
  </si>
  <si>
    <t>При отсутствии вредных условий производства работ, предусматривающих работу с сокращенным рабочим днем</t>
  </si>
  <si>
    <t>МДС 81-35.2004.Пр.1.с учетом письма № АП-3230/06 23.06.2004 табл.1. п.10.1</t>
  </si>
  <si>
    <t>СУ_10_2</t>
  </si>
  <si>
    <t>При наличии вредных условий производства работ и сокращенной рабочей неделе-36 часов</t>
  </si>
  <si>
    <t>МДС 81-35.2004.Пр.1.с учетом письма № АП-3230/06 23.06.2004 табл.1. п.10.2</t>
  </si>
  <si>
    <t>СУ_10_3</t>
  </si>
  <si>
    <t>При наличии вредных условий производства работ и сокращенной рабочей неделе-30 часов</t>
  </si>
  <si>
    <t>МДС 81-35.2004.Пр.1.с учетом письма № АП-3230/06 23.06.2004 табл.1. п.10.3</t>
  </si>
  <si>
    <t>СУ_10_4</t>
  </si>
  <si>
    <t>При наличии вредных условий производства работ и сокращенной рабочей неделе-24 часа</t>
  </si>
  <si>
    <t>МДС 81-35.2004.Пр.1.с учетом письма № АП-3230/06 23.06.2004 табл.1. п.10.4</t>
  </si>
  <si>
    <t>СУ_11</t>
  </si>
  <si>
    <t>Производство строительных и специальных строительных работ в эксплуатируемых тоннелях метрополитенов в ночное время «в окно»:</t>
  </si>
  <si>
    <t>СУ_11_1</t>
  </si>
  <si>
    <t>При использовании рабочих в течение рабочей смены только для выполнения работ, связанных с «окном»</t>
  </si>
  <si>
    <t>МДС 81-35.2004.Пр.1.с учетом письма № АП-3230/06 23.06.2004 табл.1. п.11.1</t>
  </si>
  <si>
    <t>СУ_11_2</t>
  </si>
  <si>
    <t>Производство строительных и специальных строительных работ в эксплуатируемых тоннелях метрополитенов в ночное время «в окно»:При использовании части рабочей смены (до пуска рабочих в тоннель и после выпуска из тоннеля) для выполнения работ, не с</t>
  </si>
  <si>
    <t>МДС 81-35.2004.Пр.1.с учетом письма № АП-3230/06 23.06.2004 табл.1. п.11.2</t>
  </si>
  <si>
    <t>СУ__1</t>
  </si>
  <si>
    <t>Пр-во строит.работ по возведению конструктивных элементов промышленных зданий и сооружений (фундаменты, элементы каркаса, стены, перекрытия и др.) внутри строящихся зданий при возведенной коробке здания, в случаях, когда это обосновано П</t>
  </si>
  <si>
    <t>МДС 81-35.2004.Пр.1.с учетом письма № АП-3230/06 23.06.2004 табл.1. п. 1.1</t>
  </si>
  <si>
    <t>СУ__2</t>
  </si>
  <si>
    <t>При использовании части рабочей смены (до пуска рабочих в тоннель и после выпуска из тоннеля) для выполнения работ, не связанных с «окном»</t>
  </si>
  <si>
    <t>МДС 81-35.2004.Пр.1.с учетом письма № АП-3230/06 23.06.2004 табл.1. п.2</t>
  </si>
  <si>
    <t>СУ__3</t>
  </si>
  <si>
    <t>Производство строительных и других работ в существующих зданиях и сооружениях в стесненных условиях: с наличием в зоне производства работ действующего технологического оборудования (станков, установок, кранов и т.п.) или загромождающих предметов</t>
  </si>
  <si>
    <t>МДС 81-35.2004.Пр.1.с учетом письма № АП-3230/06 23.06.2004 табл.1. п.3</t>
  </si>
  <si>
    <t>СУ__3_1</t>
  </si>
  <si>
    <t>То же, при температуре воздуха на рабочем месте более 40 С в помещениях.</t>
  </si>
  <si>
    <t>МДС 81-35.2004.Пр.1.с учетом письма № АП-3230/06 23.06.2004 табл.1. п.3.1</t>
  </si>
  <si>
    <t>СУ__3_2</t>
  </si>
  <si>
    <t>То же, с вредными условиями труда, где рабочим предприятия установлен сокращенный рабочий день, а рабочие-строители имеют рабочий день нормальной продолжительности</t>
  </si>
  <si>
    <t>МДС 81-35.2004.Пр.1.с учетом письма № АП-3230/06 23.06.2004 табл.1. п.3.2</t>
  </si>
  <si>
    <t>СУ__3_2_1</t>
  </si>
  <si>
    <t>То же, без стесненных условий, но при наличии вредности</t>
  </si>
  <si>
    <t>МДС 81-35.2004.Пр.1.с учетом письма № АП-3230/06 23.06.2004 табл.1. п.3.2.1</t>
  </si>
  <si>
    <t>СУ__3_3</t>
  </si>
  <si>
    <t>То же, с вредными условиями труда, где рабочие-строители переведены на сокращенный рабочий день при 36-часовой рабочей неделе</t>
  </si>
  <si>
    <t>МДС 81-35.2004.Пр.1.с учетом письма № АП-3230/06 23.06.2004 табл.1. п.3.3</t>
  </si>
  <si>
    <t>СУ__3_3_1</t>
  </si>
  <si>
    <t>МДС 81-35.2004.Пр.1.с учетом письма № АП-3230/06 23.06.2004 табл.1. п.3.3.1</t>
  </si>
  <si>
    <t>СУ__3_4</t>
  </si>
  <si>
    <t>То же, с вредными условиями труда, где рабочие-строители переведены на сокращенный рабочий день при 30-часовой рабочей неделе</t>
  </si>
  <si>
    <t>МДС 81-35.2004.Пр.1.с учетом письма № АП-3230/06 23.06.2004 табл.1. п.3.4</t>
  </si>
  <si>
    <t>СУ__3_4_1</t>
  </si>
  <si>
    <t>Тоже без стесненных условий, но при наличии вредности</t>
  </si>
  <si>
    <t>МДС 81-35.2004.Пр.1.с учетом письма № АП-3230/06 23.06.2004 табл.1. п.3.4.1</t>
  </si>
  <si>
    <t>СУ__3_5</t>
  </si>
  <si>
    <t>То же, с вредными условиями труда при стесненности рабочих мест, где рабочие-строители переведены на сокращенный рабочий день при 24-часовой рабочей неделе</t>
  </si>
  <si>
    <t>МДС 81-35.2004.Пр.1.с учетом письма № АП-3230/06 23.06.2004 табл.1. п.3.5</t>
  </si>
  <si>
    <t>СУ__3_5_1</t>
  </si>
  <si>
    <t>МДС 81-35.2004.Пр.1.с учетом письма № АП-3230/06 23.06.2004 табл.1. п.3.5.1</t>
  </si>
  <si>
    <t>СУ__4</t>
  </si>
  <si>
    <t>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</t>
  </si>
  <si>
    <t>МДС 81-35.2004.Пр.1.с учетом письма № АП-3230/06 23.06.2004 табл.1. п.4</t>
  </si>
  <si>
    <t>СУ__4_1</t>
  </si>
  <si>
    <t>То же, с вредными условиями труда (наличие пара, пыли, вредных газов, дыма и т.п.), где рабочим предприятия установлен сокращенный рабочий день, а рабочие-строители имеют рабочий день нормальной продолжительности</t>
  </si>
  <si>
    <t>МДС 81-35.2004.Пр.1.с учетом письма № АП-3230/06 23.06.2004 табл.1. п.4.1</t>
  </si>
  <si>
    <t>СУ__5</t>
  </si>
  <si>
    <t>Производство строительных и других работ вблизи объектов, находящихся под высоким напряжением, в том числе в охранной зоне действующей воздушной линии электропередачи</t>
  </si>
  <si>
    <t>МДС 81-35.2004.Пр.1.с учетом письма № АП-3230/06 23.06.2004 табл.1. п.5</t>
  </si>
  <si>
    <t>СУ__6</t>
  </si>
  <si>
    <t>Производство строительных и других работ в закрытых сооружениях (помещениях) находящихся ниже 3 м от поверхности земли (кроме перечисленных в п.п.10,11).</t>
  </si>
  <si>
    <t>МДС 81-35.2004.Пр.1.с учетом письма № АП-3230/06 23.06.2004 табл.1. п.6</t>
  </si>
  <si>
    <t>СУ__7</t>
  </si>
  <si>
    <t>Строительство новых объектов в стесненных условиях: на территориях действующих предприятий, имеющих разветвленную сеть транспортных и инженерных коммуникаций и стесненные условия для складирования материалов.</t>
  </si>
  <si>
    <t>МДС 81-35.2004.Пр.1.с учетом письма № АП-3230/06 23.06.2004 табл.1. п.7</t>
  </si>
  <si>
    <t>СУ__8</t>
  </si>
  <si>
    <t>Строительство инженерных сетей и сооружений, а также объектов жилищно-гражданского назначения в стесненных условиях застроенной части города</t>
  </si>
  <si>
    <t>МДС 81-35.2004.Пр.1.с учетом письма № АП-3230/06 23.06.2004 табл.1. п.8</t>
  </si>
  <si>
    <t>СУ__9</t>
  </si>
  <si>
    <t>Строительство объектов в горной местности на высоте от 1500 до 2500 м над уровнем моря</t>
  </si>
  <si>
    <t>МДС 81-35.2004.Пр.1.с учетом письма № АП-3230/06 23.06.2004 табл.1. п.9</t>
  </si>
  <si>
    <t>СУ__9_1</t>
  </si>
  <si>
    <t>Строительство объектов в горной местности на высоте от 2500 до 3000 м над уровнем моря</t>
  </si>
  <si>
    <t>МДС 81-35.2004.Пр.1.с учетом письма № АП-3230/06 23.06.2004 табл.1. п.9.1</t>
  </si>
  <si>
    <t>СУ__9_2</t>
  </si>
  <si>
    <t>Строительство объектов в горной местности на высоте от 3000 до 3500 м над уровнем моря</t>
  </si>
  <si>
    <t>МДС 81-35.2004.Пр.1.с учетом письма № АП-3230/06 23.06.2004 табл.1. п.9.2</t>
  </si>
  <si>
    <t>СУ_т2_4_1</t>
  </si>
  <si>
    <t>То же, внутри работающих ТП и РП при наличии допусков</t>
  </si>
  <si>
    <t>МДС 81-35.2004.Пр.1.с учетом письма № АП-3230/06 23.06.2004 табл.2. п.3.4.1</t>
  </si>
  <si>
    <t>СУ_т3_11</t>
  </si>
  <si>
    <t>Ремонт отдельных конструктивных элементов зданий, расположенных в застроенном центре города:</t>
  </si>
  <si>
    <t>СУ_т3_11_1</t>
  </si>
  <si>
    <t>Ремонт фасадов</t>
  </si>
  <si>
    <t>МДС 81-35.2004.Пр.1.с учетом письма № АП-3230/06 23.06.2004 табл.3. п.11.1</t>
  </si>
  <si>
    <t>СУ_т3_11_2</t>
  </si>
  <si>
    <t>Ремонт сложных кровель</t>
  </si>
  <si>
    <t>МДС 81-35.2004.Пр.1.с учетом письма № АП-3230/06 23.06.2004 табл.3. п.11.2</t>
  </si>
  <si>
    <t>СУ_т3_11_3</t>
  </si>
  <si>
    <t>Ремонт дворового и прилегающего к зданиям благоустройства в центре городов</t>
  </si>
  <si>
    <t>МДС 81-35.2004.Пр.1.с учетом письма № АП-3230/06 23.06.2004 табл.3. п.11.3</t>
  </si>
  <si>
    <t>СУ_т3__6</t>
  </si>
  <si>
    <t>Ремонт существующих зданий (включая жилые дома) без расселения</t>
  </si>
  <si>
    <t>МДС 81-35.2004.Пр.1.с учетом письма № АП-3230/06 23.06.2004 табл.3. п.6</t>
  </si>
  <si>
    <t>СУ_т4_10</t>
  </si>
  <si>
    <t>При температуре воздуха на рабочем месте ниже 0°С</t>
  </si>
  <si>
    <t>МДС 81-35.2004.Пр.1.с учетом письма № АП-3230/06 23.06.2004 табл.4. п.10</t>
  </si>
  <si>
    <t>СУ_т4__5</t>
  </si>
  <si>
    <t>То же, внутри работающих ТП и РП при наличии допусков, а также вблизи источников ионирующего излучения и в помещениях А и Б по пожароопасности и 1-й, 2-й и 3-й категории по взрывоопасное</t>
  </si>
  <si>
    <t>МДС 81-35.2004.Пр.1.с учетом письма № АП-3230/06 23.06.2004 табл.4. п.5</t>
  </si>
  <si>
    <t>1-4.0</t>
  </si>
  <si>
    <t>Затраты труда рабочих, разряд работ 4</t>
  </si>
  <si>
    <t>чел.-ч</t>
  </si>
  <si>
    <t>Затраты труда машинистов</t>
  </si>
  <si>
    <t>чел.час</t>
  </si>
  <si>
    <t>021102</t>
  </si>
  <si>
    <t>483511</t>
  </si>
  <si>
    <t>Краны на автомобильном ходу при работе на монтаже технологического оборудования 10 т</t>
  </si>
  <si>
    <t>маш.ч</t>
  </si>
  <si>
    <t>МАШ.Ч</t>
  </si>
  <si>
    <t>040502</t>
  </si>
  <si>
    <t>344142</t>
  </si>
  <si>
    <t>Установки для сварки ручной дуговой (постоянного тока)</t>
  </si>
  <si>
    <t>040504</t>
  </si>
  <si>
    <t>364500</t>
  </si>
  <si>
    <t>Аппараты для газовой сварки и резки</t>
  </si>
  <si>
    <t>330206</t>
  </si>
  <si>
    <t>483331</t>
  </si>
  <si>
    <t>Дрели электрические</t>
  </si>
  <si>
    <t>маш.-ч</t>
  </si>
  <si>
    <t>330301</t>
  </si>
  <si>
    <t>Машины шлифовальные электрические</t>
  </si>
  <si>
    <t>350481</t>
  </si>
  <si>
    <t>483490</t>
  </si>
  <si>
    <t>Пресс-ножницы комбинированные</t>
  </si>
  <si>
    <t>400002</t>
  </si>
  <si>
    <t>451115</t>
  </si>
  <si>
    <t>Автомобили бортовые грузоподъемностью до 8 т</t>
  </si>
  <si>
    <t>101-0324</t>
  </si>
  <si>
    <t>ФССЦ сб.101, поз.0324</t>
  </si>
  <si>
    <t>Кислород технический газообразный</t>
  </si>
  <si>
    <t>101-1521</t>
  </si>
  <si>
    <t>ФССЦ сб.101, поз.1521</t>
  </si>
  <si>
    <t>Электроды диаметром 5 мм Э42</t>
  </si>
  <si>
    <t>542-0042</t>
  </si>
  <si>
    <t>ФССЦ сб.542, поз.0042</t>
  </si>
  <si>
    <t>Пропан-бутан, смесь техническая</t>
  </si>
  <si>
    <t>кг</t>
  </si>
  <si>
    <t>1-4.0-50</t>
  </si>
  <si>
    <t>Затраты труда рабочих, разряд работ 4.0</t>
  </si>
  <si>
    <t>021141</t>
  </si>
  <si>
    <t>Краны на автомобильном ходу при работе на других видах строительства (кроме магистральных трубопроводов) 10 т</t>
  </si>
  <si>
    <t>021402</t>
  </si>
  <si>
    <t>483522</t>
  </si>
  <si>
    <t>Краны на пневмоколесном ходу при работе на монтаже технологического оборудования 25 т</t>
  </si>
  <si>
    <t>041000</t>
  </si>
  <si>
    <t>344182</t>
  </si>
  <si>
    <t>Преобразователи сварочные с номинальным сварочным током 315-500 А</t>
  </si>
  <si>
    <t>400001</t>
  </si>
  <si>
    <t>451114</t>
  </si>
  <si>
    <t>Автомобили бортовые грузоподъемностью до 5 т</t>
  </si>
  <si>
    <t>101-0309</t>
  </si>
  <si>
    <t>ССЦ Московской обл.,сб.101,поз.0309</t>
  </si>
  <si>
    <t>Канаты пеньковые пропитанные</t>
  </si>
  <si>
    <t>ССЦ Московской обл.,сб.101,поз.0324</t>
  </si>
  <si>
    <t>101-0797</t>
  </si>
  <si>
    <t>ССЦ Московской обл.,сб.101,поз.0797</t>
  </si>
  <si>
    <t>Катанка горячекатаная в мотках диаметром 6.3-6.5 мм</t>
  </si>
  <si>
    <t>101-1019</t>
  </si>
  <si>
    <t>ССЦ Московской обл.,сб.101,поз.1019</t>
  </si>
  <si>
    <t>Швеллеры N 40, сталь марки Ст0</t>
  </si>
  <si>
    <t>101-1513</t>
  </si>
  <si>
    <t>ССЦ Московской обл.,сб.101,поз.1513</t>
  </si>
  <si>
    <t>Электроды диаметром 4 мм Э42</t>
  </si>
  <si>
    <t>101-1714</t>
  </si>
  <si>
    <t>ССЦ Московской обл.,сб.101,поз.1714</t>
  </si>
  <si>
    <t>Болты строительные с гайками и шайбами</t>
  </si>
  <si>
    <t>101-1805</t>
  </si>
  <si>
    <t>ССЦ Московской обл.,сб.101,поз.1805</t>
  </si>
  <si>
    <t>Гвозди строительные</t>
  </si>
  <si>
    <t>101-9412-1</t>
  </si>
  <si>
    <t>ССЦ Московской обл.,сб.101,поз.9412-1</t>
  </si>
  <si>
    <t>Шлифкруги, тип 1 (на керамической связке) диаметром до 250 мм, толщиной до 25 мм, диаметром отверстия 32 мм</t>
  </si>
  <si>
    <t>шт</t>
  </si>
  <si>
    <t>1 конструкция</t>
  </si>
  <si>
    <t>102-0023</t>
  </si>
  <si>
    <t>ССЦ Московской обл.,сб.102,поз.0023</t>
  </si>
  <si>
    <t>Пиломатериалы хвойных пород. Бруски обрезные длиной 4-6.5 м, шириной 75-150 мм, толщиной 40-75 мм I сорта</t>
  </si>
  <si>
    <t>113-0021</t>
  </si>
  <si>
    <t>ССЦ Московской обл.,сб.113,поз.0021</t>
  </si>
  <si>
    <t>Грунтовка ГФ-021 красно-коричневая</t>
  </si>
  <si>
    <t>113-0156</t>
  </si>
  <si>
    <t>ССЦ Московской обл.,сб.113,поз.0156</t>
  </si>
  <si>
    <t>Растворитель марки Р-4</t>
  </si>
  <si>
    <t>201-0664</t>
  </si>
  <si>
    <t>ССЦ Московской обл.,сб.201,поз.0664</t>
  </si>
  <si>
    <t>Эстакады открытые кабельные и для прокладки трубопроводов: пролетные строения, опоры, седла, кронштейны</t>
  </si>
  <si>
    <t>201-0756</t>
  </si>
  <si>
    <t>ССЦ Московской обл.,сб.201,поз.0756</t>
  </si>
  <si>
    <t>Отдельные конструктивные элементы зданий и сооружений с  преобладанием горячекатаных профилей, средняя масса сборочной  единицы свыше 0.1       до 0.5 т</t>
  </si>
  <si>
    <t>537-0097</t>
  </si>
  <si>
    <t>ССЦ Московской обл.,сб.537,поз.0097</t>
  </si>
  <si>
    <t>Канат двойной свивки типа ТК оцинкованный из проволок марки В, маркировочная группа 1770 н/мм2, диаметром 5.5 мм</t>
  </si>
  <si>
    <t>ССЦ Московской обл.,сб.542,поз.0042</t>
  </si>
  <si>
    <t>1-4.6-50</t>
  </si>
  <si>
    <t>Затраты труда рабочих, разряд работ 4.6</t>
  </si>
  <si>
    <t>021243</t>
  </si>
  <si>
    <t>483531</t>
  </si>
  <si>
    <t>Краны на гусеничном ходу при работе на других видах строительства (кроме магистральных трубопроводов) до 16 т</t>
  </si>
  <si>
    <t>030101</t>
  </si>
  <si>
    <t>452712</t>
  </si>
  <si>
    <t>Автопогрузчики 5 т</t>
  </si>
  <si>
    <t>111301</t>
  </si>
  <si>
    <t>483382</t>
  </si>
  <si>
    <t>Вибраторы поверхностные</t>
  </si>
  <si>
    <t>331532</t>
  </si>
  <si>
    <t>Пилы электрические цепные</t>
  </si>
  <si>
    <t>101-0253</t>
  </si>
  <si>
    <t>ССЦ Московской обл.,сб.101,поз.0253</t>
  </si>
  <si>
    <t>Известь строительная негашеная комовая, сорт 1</t>
  </si>
  <si>
    <t>102-0008</t>
  </si>
  <si>
    <t>ССЦ Московской обл.,сб.102,поз.0008</t>
  </si>
  <si>
    <t>Лесоматериалы круглые хвойных пород для строительства длиной 3-6.5 м, диаметром 14-24 см</t>
  </si>
  <si>
    <t>102-0053</t>
  </si>
  <si>
    <t>ССЦ Московской обл.,сб.102,поз.0053</t>
  </si>
  <si>
    <t>Пиломатериалы хвойных пород. Доски обрезные длиной 4-6.5 м, шириной   75-150 мм, толщиной 25 мм III сорта</t>
  </si>
  <si>
    <t>102-0061</t>
  </si>
  <si>
    <t>ССЦ Московской обл.,сб.102,поз.0061</t>
  </si>
  <si>
    <t>Пиломатериалы хвойных пород. Доски обрезные длиной 4-6.5 м, шириной 75-150 мм, толщиной 44 мм и более III сорта</t>
  </si>
  <si>
    <t>204-0100</t>
  </si>
  <si>
    <t>ССЦ Московской обл.,сб.204,поз.0100</t>
  </si>
  <si>
    <t>Горячекатаная арматурная сталь класса А-I, А-II, А-III</t>
  </si>
  <si>
    <t>401-0246</t>
  </si>
  <si>
    <t>ССЦ Московской обл.,сб.401,поз.0246</t>
  </si>
  <si>
    <t>Бетон песчаный, класс В 15 (М200)</t>
  </si>
  <si>
    <t>411-0001</t>
  </si>
  <si>
    <t>ССЦ Московской обл.,сб.411,поз.0001</t>
  </si>
  <si>
    <t>Вода</t>
  </si>
  <si>
    <t>1-2.8-50</t>
  </si>
  <si>
    <t>Затраты труда рабочих, разряд работ 2.8</t>
  </si>
  <si>
    <t>1-3.5-50</t>
  </si>
  <si>
    <t>Затраты труда рабочих, разряд работ 3.5</t>
  </si>
  <si>
    <t>121011</t>
  </si>
  <si>
    <t>482000</t>
  </si>
  <si>
    <t>Котлы битумные передвижные 400 л</t>
  </si>
  <si>
    <t>101-0073</t>
  </si>
  <si>
    <t>ССЦ Московской обл.,сб.101,поз.0073</t>
  </si>
  <si>
    <t>Битумы нефтяные строительные марки БН-90/10</t>
  </si>
  <si>
    <t>101-0311</t>
  </si>
  <si>
    <t>ССЦ Московской обл.,сб.101,поз.0311</t>
  </si>
  <si>
    <t>Каболка</t>
  </si>
  <si>
    <t>101-1300</t>
  </si>
  <si>
    <t>ССЦ Московской обл.,сб.101,поз.1300</t>
  </si>
  <si>
    <t>Топливо моторное для среднеоборотных и малооборотных дизелей марки ДТ</t>
  </si>
  <si>
    <t>101-1305</t>
  </si>
  <si>
    <t>ССЦ Московской обл.,сб.101,поз.1305</t>
  </si>
  <si>
    <t>Портландцемент общестроительного назначения бездобавочный           марки 400</t>
  </si>
  <si>
    <t>103-0754</t>
  </si>
  <si>
    <t>ССЦ Московской обл.,сб.103,поз.0754</t>
  </si>
  <si>
    <t>Люк чугунный тяжелый</t>
  </si>
  <si>
    <t>201-0650</t>
  </si>
  <si>
    <t>ССЦ Московской обл.,сб.201,поз.0650</t>
  </si>
  <si>
    <t>Ограждение лестничных проемов, лестничные марши, пожарные лестницы</t>
  </si>
  <si>
    <t>201-0799</t>
  </si>
  <si>
    <t>ССЦ Московской обл.,сб.201,поз.0799</t>
  </si>
  <si>
    <t>Опалубка металлическая</t>
  </si>
  <si>
    <t>401-0001</t>
  </si>
  <si>
    <t>ССЦ Московской обл.,сб.401,поз.0001</t>
  </si>
  <si>
    <t>Бетон тяжелый, класс В 3,5 (М50)</t>
  </si>
  <si>
    <t>401-0006</t>
  </si>
  <si>
    <t>ССЦ Московской обл.,сб.401,поз.0006</t>
  </si>
  <si>
    <t>Бетон тяжелый, класс В 15 (М 200)</t>
  </si>
  <si>
    <t>402-0002</t>
  </si>
  <si>
    <t>ССЦ Московской обл.,сб.402,поз.0002</t>
  </si>
  <si>
    <t>Раствор готовый кладочный цементный, марка 50</t>
  </si>
  <si>
    <t>402-9086-1</t>
  </si>
  <si>
    <t>ССЦ Московской обл.,сб.402,поз.9086-1</t>
  </si>
  <si>
    <t>Раствор асбоцементный 1:2:3</t>
  </si>
  <si>
    <t>410-0021</t>
  </si>
  <si>
    <t>ССЦ Московской обл.,сб.410,поз.0021</t>
  </si>
  <si>
    <t>Смеси асфальтобетонные дорожные, аэродромные и асфальтобетон  (горячие и теплые для пористого асфальтобетона щебеночные и  гравийные), марка I</t>
  </si>
  <si>
    <t>445-3120</t>
  </si>
  <si>
    <t>ССЦ Московской обл.,сб.445,поз.3120</t>
  </si>
  <si>
    <t>Плиты железобетонные покрытий, перекрытий и днищ</t>
  </si>
  <si>
    <t>445-3410-2</t>
  </si>
  <si>
    <t>ССЦ Московской обл.,сб.445,поз.3410-2</t>
  </si>
  <si>
    <t>Кольца для колодцев сборные железобетонные диаметром 1000 мм высотой 0,59 м</t>
  </si>
  <si>
    <t>1-3.0-50</t>
  </si>
  <si>
    <t>Затраты труда рабочих, разряд работ 3.0</t>
  </si>
  <si>
    <t>101-1703</t>
  </si>
  <si>
    <t>ССЦ Московской обл.,сб.101,поз.1703</t>
  </si>
  <si>
    <t>Прокладки резиновые (пластина техническая прессованная)</t>
  </si>
  <si>
    <t>300-0040</t>
  </si>
  <si>
    <t>ССЦ Московской обл.,сб.300,поз.0040</t>
  </si>
  <si>
    <t>Болты с гайками и шайбами для санитарно-технических работ, диаметром     16 мм</t>
  </si>
  <si>
    <t>300-1113</t>
  </si>
  <si>
    <t>ССЦ Московской обл.,сб.300,поз.1113</t>
  </si>
  <si>
    <t>Гидранты пожарные подземные давлением 1 МПа (10 кгс/см2), диаметром   125 мм, высотой 500-2500 мм</t>
  </si>
  <si>
    <t>1-3.7-50</t>
  </si>
  <si>
    <t>Затраты труда рабочих, разряд работ 3.7</t>
  </si>
  <si>
    <t>040102</t>
  </si>
  <si>
    <t>337500</t>
  </si>
  <si>
    <t>Электростанции передвижные 4 кВт</t>
  </si>
  <si>
    <t>042901</t>
  </si>
  <si>
    <t>366536</t>
  </si>
  <si>
    <t>Установки для гидравлических испытаний трубопроводов, давление нагнетания, низкое 0,1 (1) МПа (кгс/см2), высокое 10 (100) МПа (кгс/см2) при работе от передвижных электростанций</t>
  </si>
  <si>
    <t>081600</t>
  </si>
  <si>
    <t>483400</t>
  </si>
  <si>
    <t>Агрегаты для сварки полиэтиленовых труб</t>
  </si>
  <si>
    <t>101-1742</t>
  </si>
  <si>
    <t>ССЦ Московской обл.,сб.101,поз.1742</t>
  </si>
  <si>
    <t>Толь с крупнозернистой посыпкой гидроизоляционный марки ТГ-350</t>
  </si>
  <si>
    <t>1-3.8-50</t>
  </si>
  <si>
    <t>Затраты труда рабочих, разряд работ 3.8</t>
  </si>
  <si>
    <t>101-0388</t>
  </si>
  <si>
    <t>ССЦ Московской обл.,сб.101,поз.0388</t>
  </si>
  <si>
    <t>Краски масляные земляные МА-0115: мумия, сурик железный</t>
  </si>
  <si>
    <t>101-0628</t>
  </si>
  <si>
    <t>ССЦ Московской обл.,сб.101,поз.0628</t>
  </si>
  <si>
    <t>Олифа комбинированная К-3</t>
  </si>
  <si>
    <t>101-1669</t>
  </si>
  <si>
    <t>ССЦ Московской обл.,сб.101,поз.1669</t>
  </si>
  <si>
    <t>Очес льняной</t>
  </si>
  <si>
    <t>300-1651</t>
  </si>
  <si>
    <t>ССЦ Московской обл.,сб.300,поз.1651</t>
  </si>
  <si>
    <t>Счетчики (водомеры) крыльчатые диаметром 32 мм</t>
  </si>
  <si>
    <t>300-1136</t>
  </si>
  <si>
    <t>ССЦ Московской обл.,сб.300,поз.1136</t>
  </si>
  <si>
    <t>Вентили проходные муфтовые 15КЧ18Р для воды, давлением                1.6 МПа (16 кгс/см2), диаметром 25 мм</t>
  </si>
  <si>
    <t>300-1368</t>
  </si>
  <si>
    <t>ССЦ Московской обл.,сб.300,поз.1368</t>
  </si>
  <si>
    <t>Рукава поливочные диаметром 25 мм</t>
  </si>
  <si>
    <t>300-9631</t>
  </si>
  <si>
    <t>ССЦ Московской обл.,сб.300,поз.9631</t>
  </si>
  <si>
    <t>Головки для присоединения рукавов поливочных диаметром 25 мм</t>
  </si>
  <si>
    <t>547-0018</t>
  </si>
  <si>
    <t>ССЦ Московской обл.,сб.547,поз.0018</t>
  </si>
  <si>
    <t>Переход диаметром 90х75 мм</t>
  </si>
  <si>
    <t>1-4.1-50</t>
  </si>
  <si>
    <t>Затраты труда рабочих, разряд работ 4.1</t>
  </si>
  <si>
    <t>060337</t>
  </si>
  <si>
    <t>481113</t>
  </si>
  <si>
    <t>Экскаваторы одноковшовые дизельные на пневмоколесном ходу при работе на других видах строительства (кроме водохозяйственного) 0,25 м3</t>
  </si>
  <si>
    <t>111100</t>
  </si>
  <si>
    <t>Вибраторы глубинные</t>
  </si>
  <si>
    <t>101-1529</t>
  </si>
  <si>
    <t>ССЦ Московской обл.,сб.101,поз.1529</t>
  </si>
  <si>
    <t>Электроды диаметром 6 мм Э42</t>
  </si>
  <si>
    <t>201-0763</t>
  </si>
  <si>
    <t>ССЦ Московской обл.,сб.201,поз.0763</t>
  </si>
  <si>
    <t>Отдельные конструктивные элементы зданий и сооружений с  преобладанием гнутосварочных профилей и круглых труб, средняя масса сборочной единицы до 0.1 т</t>
  </si>
  <si>
    <t>401-0003</t>
  </si>
  <si>
    <t>ССЦ Московской обл.,сб.401,поз.0003</t>
  </si>
  <si>
    <t>Бетон тяжелый, класс В 7,5 (М100)</t>
  </si>
  <si>
    <t>402-0001</t>
  </si>
  <si>
    <t>ССЦ Московской обл.,сб.402,поз.0001</t>
  </si>
  <si>
    <t>Раствор готовый кладочный цементный, марка 25</t>
  </si>
  <si>
    <t>040201</t>
  </si>
  <si>
    <t>344183</t>
  </si>
  <si>
    <t>Агрегаты сварочные передвижные с номинальным сварочным током        250-400 А с бензиновым двигателем</t>
  </si>
  <si>
    <t>091500</t>
  </si>
  <si>
    <t>473271</t>
  </si>
  <si>
    <t>Ямокопатели</t>
  </si>
  <si>
    <t>101-0816</t>
  </si>
  <si>
    <t>ССЦ Московской обл.,сб.101,поз.0816</t>
  </si>
  <si>
    <t>Проволока светлая диаметром 1.1 мм</t>
  </si>
  <si>
    <t>204-0005</t>
  </si>
  <si>
    <t>ССЦ Московской обл.,сб.204,поз.0005</t>
  </si>
  <si>
    <t>Горячекатаная арматурная сталь гладкая класса А-I диаметром 14 мм</t>
  </si>
  <si>
    <t>402-0004</t>
  </si>
  <si>
    <t>ССЦ Московской обл.,сб.402,поз.0004</t>
  </si>
  <si>
    <t>Раствор готовый кладочный цементный, марка 100</t>
  </si>
  <si>
    <t>Цена поставщика</t>
  </si>
  <si>
    <t>Профнастил оцинкованный С-8 (Ц=200*1,13/1,18 = 191,53 руб.)</t>
  </si>
  <si>
    <t>1-3.3-50</t>
  </si>
  <si>
    <t>Затраты труда рабочих, разряд работ 3.3</t>
  </si>
  <si>
    <t>101-1810</t>
  </si>
  <si>
    <t>ССЦ Московской обл.,сб.101,поз.1810</t>
  </si>
  <si>
    <t>Винты самонарезающие для крепления профилированного настила и панелей к несущим конструкциям</t>
  </si>
  <si>
    <t>101-1811</t>
  </si>
  <si>
    <t>ССЦ Московской обл.,сб.101,поз.1811</t>
  </si>
  <si>
    <t>Заклепки комбинированные для соединения профилированного стального настила и разнообразных листовых деталей</t>
  </si>
  <si>
    <t>01. Устройство песчаной подготовки в сухих грунтах и бетонной подготовки в мокрых грунтах. 02. Укладка сборной железобетонной плиты днища. 03. Устройство бетонного лотка. 04. Монтаж сборных железобетонных конструкций. 05. Заделка труб. 06. Установка люка и ходовых скоб. 07. Установка металлических стремянок (нормы 3-8). 08. Гидроизоляция стен и днища в мокрых грунтах.</t>
  </si>
  <si>
    <t>01. Рытье ям под фундаменты и столбы с обратной засыпкой и трамбованием. 02. Заделка столбов в фундамен-тах или ямах бетоном (нормы 1,2,5,6,8). 03. Установка металлических стоек (нормы 1,2,8). 04. Устройство щебеноч-ной подготовки под бетонные столбы (нормы 2,3,7,11). 05. Устройство кирпичных подкладок под столбы (нормы 1,2,4,8). 06. Hавеска ворот и калиток со сваркой.</t>
  </si>
  <si>
    <t>01. Рытье ям под фундаменты или столбы, рытье траншей под цокольные панели с обратной засыпкой и трамбо-ванием. 02. Установка панелей и столбов в стаканы фундаментов с заделкой бетоном (нормы 1-3). 03. Установка стол-бов в ямы с заделкой бетоном (нормы 4-13). 04. Установка монтажных изделий со сваркой. 05. Hавеска панелей на столбы с закреплением (нормы 2-6,10-12). 06. Установка стержней или уголков со сваркой и натягиванием сетки (нор-мы 4,7-9). 07. Укладка кирпичных подкладок под столбы (нормы 4-13). 08. Установка деревянных пластин и натягива-ние колючей проволоки с закреплением (норма 13). 09. Рытье ям и устройство песчаных подушек (норма 14).</t>
  </si>
  <si>
    <t>базовая цена</t>
  </si>
  <si>
    <t>текущая цена</t>
  </si>
  <si>
    <t>Сметная стоимость</t>
  </si>
  <si>
    <t>тыс.руб</t>
  </si>
  <si>
    <t xml:space="preserve">     Строительные работы</t>
  </si>
  <si>
    <t xml:space="preserve">     Монтажные работы</t>
  </si>
  <si>
    <t xml:space="preserve">     Оборудование</t>
  </si>
  <si>
    <t xml:space="preserve">     Прочие работы</t>
  </si>
  <si>
    <t>Нормативная трудоемкость</t>
  </si>
  <si>
    <t>Средства на оплату труда</t>
  </si>
  <si>
    <t>Составлен(а) в ценах Октябрь 2007 г.</t>
  </si>
  <si>
    <t>№</t>
  </si>
  <si>
    <t>п/п</t>
  </si>
  <si>
    <t>Шифр</t>
  </si>
  <si>
    <t>расценки</t>
  </si>
  <si>
    <t>и коды</t>
  </si>
  <si>
    <t>ресурса</t>
  </si>
  <si>
    <t>Наименование работ и затрат</t>
  </si>
  <si>
    <t>Единица</t>
  </si>
  <si>
    <t>изме-</t>
  </si>
  <si>
    <t>рения</t>
  </si>
  <si>
    <t>Кол-во</t>
  </si>
  <si>
    <t>единиц</t>
  </si>
  <si>
    <t>Цена</t>
  </si>
  <si>
    <t>за ед.</t>
  </si>
  <si>
    <t>изм.</t>
  </si>
  <si>
    <t>Руб.</t>
  </si>
  <si>
    <t>Попра-</t>
  </si>
  <si>
    <t>вочные</t>
  </si>
  <si>
    <t>коэффи-</t>
  </si>
  <si>
    <t>циенты</t>
  </si>
  <si>
    <t>Стои-</t>
  </si>
  <si>
    <t>мость</t>
  </si>
  <si>
    <t>в ценах</t>
  </si>
  <si>
    <t>2001 г.</t>
  </si>
  <si>
    <t>Пункт</t>
  </si>
  <si>
    <t>коэфф.</t>
  </si>
  <si>
    <t>пере-</t>
  </si>
  <si>
    <t>счета</t>
  </si>
  <si>
    <t>Коэффи-</t>
  </si>
  <si>
    <t>мость в</t>
  </si>
  <si>
    <t>текущих</t>
  </si>
  <si>
    <t>ценах</t>
  </si>
  <si>
    <t>ЗТР</t>
  </si>
  <si>
    <t>всего</t>
  </si>
  <si>
    <t>чел.-час</t>
  </si>
  <si>
    <t xml:space="preserve">Раздел  </t>
  </si>
  <si>
    <t>Зарплата</t>
  </si>
  <si>
    <t>в т.ч. зарплата машинистов</t>
  </si>
  <si>
    <t>Материальные ресурсы</t>
  </si>
  <si>
    <t>Накладные расходы от ФОТ</t>
  </si>
  <si>
    <t>%</t>
  </si>
  <si>
    <t>Затраты труда</t>
  </si>
  <si>
    <t>чел-ч</t>
  </si>
  <si>
    <t>Итого</t>
  </si>
  <si>
    <t>Итого по разделу</t>
  </si>
  <si>
    <t>07-01-055-1
Поправка:  00_МДС_36_3.3.1.д</t>
  </si>
  <si>
    <t>Итого по смете</t>
  </si>
  <si>
    <t>Итого по локальной смете</t>
  </si>
  <si>
    <t>Итого по объекту</t>
  </si>
  <si>
    <t>ИСПОЛНИЛ</t>
  </si>
  <si>
    <t>[должность,подпись(инициалы,фамилия)]</t>
  </si>
  <si>
    <t>ПРОВЕРИЛ</t>
  </si>
  <si>
    <t xml:space="preserve">ЛОКАЛЬНАЯ СМЕТА №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</si>
</sst>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0"/>
    </font>
    <font>
      <b/>
      <sz val="10"/>
      <color indexed="16"/>
      <name val="Arial"/>
      <family val="0"/>
    </font>
    <font>
      <b/>
      <sz val="10"/>
      <color indexed="17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>
      <alignment shrinkToFit="1"/>
    </xf>
    <xf numFmtId="2" fontId="9" fillId="0" borderId="0" xfId="0" applyNumberFormat="1" applyFont="1" applyAlignment="1">
      <alignment shrinkToFit="1"/>
    </xf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justify" vertical="top" wrapText="1" shrinkToFit="1"/>
    </xf>
    <xf numFmtId="0" fontId="14" fillId="0" borderId="0" xfId="0" applyFont="1" applyAlignment="1">
      <alignment horizontal="right" wrapText="1" shrinkToFit="1"/>
    </xf>
    <xf numFmtId="0" fontId="9" fillId="0" borderId="0" xfId="0" applyFont="1" applyAlignment="1">
      <alignment wrapText="1"/>
    </xf>
    <xf numFmtId="2" fontId="9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9" fillId="0" borderId="0" xfId="0" applyNumberFormat="1" applyFont="1" applyAlignment="1">
      <alignment horizontal="right"/>
    </xf>
    <xf numFmtId="0" fontId="9" fillId="0" borderId="0" xfId="0" applyFont="1" applyAlignment="1">
      <alignment wrapText="1" shrinkToFit="1"/>
    </xf>
    <xf numFmtId="0" fontId="9" fillId="0" borderId="5" xfId="0" applyFont="1" applyBorder="1" applyAlignment="1">
      <alignment vertical="top" wrapText="1"/>
    </xf>
    <xf numFmtId="0" fontId="9" fillId="0" borderId="5" xfId="0" applyFont="1" applyBorder="1" applyAlignment="1">
      <alignment horizontal="justify" vertical="top" wrapText="1" shrinkToFit="1"/>
    </xf>
    <xf numFmtId="0" fontId="14" fillId="0" borderId="5" xfId="0" applyFont="1" applyBorder="1" applyAlignment="1">
      <alignment horizontal="right" wrapText="1" shrinkToFit="1"/>
    </xf>
    <xf numFmtId="0" fontId="9" fillId="0" borderId="5" xfId="0" applyFont="1" applyBorder="1" applyAlignment="1">
      <alignment shrinkToFit="1"/>
    </xf>
    <xf numFmtId="0" fontId="9" fillId="0" borderId="5" xfId="0" applyFont="1" applyBorder="1" applyAlignment="1">
      <alignment wrapText="1" shrinkToFit="1"/>
    </xf>
    <xf numFmtId="2" fontId="9" fillId="0" borderId="5" xfId="0" applyNumberFormat="1" applyFont="1" applyBorder="1" applyAlignment="1">
      <alignment shrinkToFit="1"/>
    </xf>
    <xf numFmtId="2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9" fillId="0" borderId="5" xfId="0" applyFont="1" applyBorder="1" applyAlignment="1">
      <alignment/>
    </xf>
    <xf numFmtId="0" fontId="9" fillId="0" borderId="5" xfId="0" applyFont="1" applyBorder="1" applyAlignment="1">
      <alignment horizontal="right"/>
    </xf>
    <xf numFmtId="0" fontId="9" fillId="0" borderId="5" xfId="0" applyFont="1" applyBorder="1" applyAlignment="1">
      <alignment wrapText="1"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2" fontId="13" fillId="0" borderId="0" xfId="0" applyNumberFormat="1" applyFont="1" applyAlignment="1">
      <alignment/>
    </xf>
    <xf numFmtId="0" fontId="0" fillId="0" borderId="5" xfId="0" applyFont="1" applyBorder="1" applyAlignment="1">
      <alignment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5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2" fontId="9" fillId="0" borderId="0" xfId="0" applyNumberFormat="1" applyFont="1" applyAlignment="1">
      <alignment shrinkToFit="1"/>
    </xf>
    <xf numFmtId="0" fontId="9" fillId="0" borderId="0" xfId="0" applyFont="1" applyAlignment="1">
      <alignment shrinkToFit="1"/>
    </xf>
    <xf numFmtId="0" fontId="9" fillId="0" borderId="0" xfId="0" applyFont="1" applyAlignment="1">
      <alignment horizontal="right"/>
    </xf>
    <xf numFmtId="0" fontId="0" fillId="0" borderId="0" xfId="0" applyFont="1" applyAlignment="1">
      <alignment/>
    </xf>
    <xf numFmtId="0" fontId="13" fillId="0" borderId="6" xfId="0" applyFon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2" fontId="12" fillId="0" borderId="0" xfId="0" applyNumberFormat="1" applyFont="1" applyAlignment="1">
      <alignment horizontal="right"/>
    </xf>
    <xf numFmtId="0" fontId="13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2" fontId="8" fillId="0" borderId="0" xfId="0" applyNumberFormat="1" applyFont="1" applyAlignment="1">
      <alignment horizontal="right" shrinkToFit="1"/>
    </xf>
    <xf numFmtId="0" fontId="8" fillId="0" borderId="0" xfId="0" applyFont="1" applyAlignment="1">
      <alignment horizontal="right" shrinkToFit="1"/>
    </xf>
    <xf numFmtId="2" fontId="13" fillId="0" borderId="0" xfId="0" applyNumberFormat="1" applyFont="1" applyAlignment="1">
      <alignment horizontal="right"/>
    </xf>
    <xf numFmtId="0" fontId="7" fillId="0" borderId="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ompanichenko\&#1056;&#1072;&#1073;&#1086;&#1095;&#1080;&#1081;%20&#1089;&#1090;&#1086;&#1083;\&#1083;&#1102;&#1076;&#1072;\&#1055;&#1077;&#1088;&#1093;&#1091;&#1096;&#1082;&#1086;&#1074;&#1086;\&#1057;&#1084;&#1077;&#1090;&#1099;\&#8470;1&#1052;&#1086;&#1085;&#1090;&#1072;&#1078;%20&#1087;&#1086;&#1076;&#1082;&#1088;&#1072;&#1085;&#1086;&#1074;&#1099;&#1093;%20&#1087;&#1091;&#1090;&#1077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Source"/>
      <sheetName val="SmtRes"/>
      <sheetName val="ClcRes"/>
    </sheetNames>
    <sheetDataSet>
      <sheetData sheetId="1">
        <row r="1">
          <cell r="B1" t="str">
            <v>Smeta.ru  (095) 974-1589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6"/>
  <sheetViews>
    <sheetView tabSelected="1" view="pageBreakPreview" zoomScale="60" zoomScaleNormal="110" workbookViewId="0" topLeftCell="A1">
      <selection activeCell="E10" sqref="E10"/>
    </sheetView>
  </sheetViews>
  <sheetFormatPr defaultColWidth="9.140625" defaultRowHeight="12.75"/>
  <cols>
    <col min="1" max="1" width="5.28125" style="0" customWidth="1"/>
    <col min="2" max="2" width="12.140625" style="0" customWidth="1"/>
    <col min="3" max="3" width="52.7109375" style="0" customWidth="1"/>
    <col min="6" max="6" width="9.28125" style="0" bestFit="1" customWidth="1"/>
    <col min="7" max="7" width="11.28125" style="0" customWidth="1"/>
    <col min="8" max="8" width="10.8515625" style="0" bestFit="1" customWidth="1"/>
    <col min="10" max="10" width="10.140625" style="0" customWidth="1"/>
    <col min="11" max="11" width="11.00390625" style="0" bestFit="1" customWidth="1"/>
    <col min="13" max="23" width="0" style="0" hidden="1" customWidth="1"/>
  </cols>
  <sheetData>
    <row r="1" s="5" customFormat="1" ht="11.25">
      <c r="A1" s="5" t="str">
        <f>'[1]Source'!B1</f>
        <v>Smeta.ru  (095) 974-1589</v>
      </c>
    </row>
    <row r="3" spans="1:12" ht="12.75">
      <c r="A3" s="44" t="s">
        <v>683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5" spans="2:12" ht="14.25">
      <c r="B5" s="46" t="str">
        <f>Source!G20</f>
        <v>Пункт мойки колес и временное ограждение</v>
      </c>
      <c r="C5" s="47"/>
      <c r="D5" s="47"/>
      <c r="E5" s="47"/>
      <c r="F5" s="47"/>
      <c r="G5" s="47"/>
      <c r="H5" s="47"/>
      <c r="I5" s="47"/>
      <c r="J5" s="47"/>
      <c r="K5" s="47"/>
      <c r="L5" s="47"/>
    </row>
    <row r="8" spans="1:12" ht="15">
      <c r="A8" s="42" t="str">
        <f>CONCATENATE("Основание: ",Source!J12)</f>
        <v>Основание: 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</row>
    <row r="10" spans="5:10" ht="12.75">
      <c r="E10" s="4"/>
      <c r="F10" s="4"/>
      <c r="G10" s="4"/>
      <c r="H10" s="4"/>
      <c r="I10" s="4"/>
      <c r="J10" s="4"/>
    </row>
    <row r="11" spans="5:10" ht="12.75">
      <c r="E11" s="7"/>
      <c r="F11" s="7"/>
      <c r="G11" s="48" t="s">
        <v>620</v>
      </c>
      <c r="H11" s="48"/>
      <c r="I11" s="48" t="s">
        <v>621</v>
      </c>
      <c r="J11" s="48"/>
    </row>
    <row r="12" spans="3:12" ht="15.75">
      <c r="C12" s="49" t="s">
        <v>622</v>
      </c>
      <c r="D12" s="49"/>
      <c r="E12" s="49"/>
      <c r="F12" s="49"/>
      <c r="G12" s="50">
        <f>G188/1000</f>
        <v>49.62809682501028</v>
      </c>
      <c r="H12" s="50"/>
      <c r="I12" s="50">
        <f>(Source!F136/1000)</f>
        <v>337.65864</v>
      </c>
      <c r="J12" s="50"/>
      <c r="K12" s="51" t="s">
        <v>623</v>
      </c>
      <c r="L12" s="51"/>
    </row>
    <row r="13" spans="3:12" ht="15">
      <c r="C13" s="52" t="s">
        <v>624</v>
      </c>
      <c r="D13" s="52"/>
      <c r="E13" s="52"/>
      <c r="F13" s="52"/>
      <c r="G13" s="50">
        <f>O188/1000</f>
        <v>32.14980710045414</v>
      </c>
      <c r="H13" s="50"/>
      <c r="I13" s="50">
        <f>S188/1000</f>
        <v>196.10554000000002</v>
      </c>
      <c r="J13" s="50"/>
      <c r="K13" s="51" t="s">
        <v>623</v>
      </c>
      <c r="L13" s="51"/>
    </row>
    <row r="14" spans="3:12" ht="15">
      <c r="C14" s="52" t="s">
        <v>625</v>
      </c>
      <c r="D14" s="52"/>
      <c r="E14" s="52"/>
      <c r="F14" s="52"/>
      <c r="G14" s="50">
        <f>P188/1000</f>
        <v>17.478289724556145</v>
      </c>
      <c r="H14" s="50"/>
      <c r="I14" s="50">
        <f>T188/1000</f>
        <v>86.65272999999999</v>
      </c>
      <c r="J14" s="50"/>
      <c r="K14" s="51" t="s">
        <v>623</v>
      </c>
      <c r="L14" s="51"/>
    </row>
    <row r="15" spans="3:12" ht="15">
      <c r="C15" s="52" t="s">
        <v>626</v>
      </c>
      <c r="D15" s="52"/>
      <c r="E15" s="52"/>
      <c r="F15" s="52"/>
      <c r="G15" s="50">
        <f>Q188/1000</f>
        <v>0</v>
      </c>
      <c r="H15" s="50"/>
      <c r="I15" s="50">
        <f>U188/1000</f>
        <v>0</v>
      </c>
      <c r="J15" s="50"/>
      <c r="K15" s="51" t="s">
        <v>623</v>
      </c>
      <c r="L15" s="51"/>
    </row>
    <row r="16" spans="3:12" ht="15">
      <c r="C16" s="52" t="s">
        <v>627</v>
      </c>
      <c r="D16" s="52"/>
      <c r="E16" s="52"/>
      <c r="F16" s="52"/>
      <c r="G16" s="50">
        <f>R188/1000</f>
        <v>0</v>
      </c>
      <c r="H16" s="50"/>
      <c r="I16" s="50">
        <f>V188/1000</f>
        <v>0</v>
      </c>
      <c r="J16" s="50"/>
      <c r="K16" s="51" t="s">
        <v>623</v>
      </c>
      <c r="L16" s="51"/>
    </row>
    <row r="17" spans="3:12" ht="15.75">
      <c r="C17" s="49" t="s">
        <v>628</v>
      </c>
      <c r="D17" s="49"/>
      <c r="E17" s="49"/>
      <c r="F17" s="49"/>
      <c r="G17" s="50">
        <f>(Source!U22)</f>
        <v>541.4</v>
      </c>
      <c r="H17" s="50"/>
      <c r="I17" s="50">
        <f>(Source!U22)</f>
        <v>541.4</v>
      </c>
      <c r="J17" s="50"/>
      <c r="K17" s="51" t="s">
        <v>347</v>
      </c>
      <c r="L17" s="51"/>
    </row>
    <row r="18" spans="3:12" ht="15.75">
      <c r="C18" s="49" t="s">
        <v>629</v>
      </c>
      <c r="D18" s="49"/>
      <c r="E18" s="49"/>
      <c r="F18" s="49"/>
      <c r="G18" s="50">
        <f>(N188+W188)/1000</f>
        <v>5.780716814159294</v>
      </c>
      <c r="H18" s="50"/>
      <c r="I18" s="50">
        <f>(Source!S22/1000)</f>
        <v>53.00387</v>
      </c>
      <c r="J18" s="50"/>
      <c r="K18" s="51" t="s">
        <v>623</v>
      </c>
      <c r="L18" s="51"/>
    </row>
    <row r="20" spans="1:6" ht="12.75">
      <c r="A20" s="53" t="s">
        <v>630</v>
      </c>
      <c r="B20" s="53"/>
      <c r="C20" s="53"/>
      <c r="D20" s="4"/>
      <c r="E20" s="4"/>
      <c r="F20" s="4"/>
    </row>
    <row r="21" spans="1:12" ht="15">
      <c r="A21" s="11"/>
      <c r="B21" s="11"/>
      <c r="C21" s="11"/>
      <c r="D21" s="11"/>
      <c r="E21" s="11"/>
      <c r="F21" s="12" t="s">
        <v>643</v>
      </c>
      <c r="G21" s="12" t="s">
        <v>647</v>
      </c>
      <c r="H21" s="12" t="s">
        <v>651</v>
      </c>
      <c r="I21" s="12" t="s">
        <v>655</v>
      </c>
      <c r="J21" s="12" t="s">
        <v>659</v>
      </c>
      <c r="K21" s="12" t="s">
        <v>651</v>
      </c>
      <c r="L21" s="12" t="s">
        <v>663</v>
      </c>
    </row>
    <row r="22" spans="1:12" ht="15">
      <c r="A22" s="13" t="s">
        <v>631</v>
      </c>
      <c r="B22" s="13" t="s">
        <v>633</v>
      </c>
      <c r="C22" s="14"/>
      <c r="D22" s="13" t="s">
        <v>638</v>
      </c>
      <c r="E22" s="13" t="s">
        <v>641</v>
      </c>
      <c r="F22" s="13" t="s">
        <v>644</v>
      </c>
      <c r="G22" s="13" t="s">
        <v>648</v>
      </c>
      <c r="H22" s="13" t="s">
        <v>652</v>
      </c>
      <c r="I22" s="13" t="s">
        <v>656</v>
      </c>
      <c r="J22" s="13" t="s">
        <v>650</v>
      </c>
      <c r="K22" s="13" t="s">
        <v>660</v>
      </c>
      <c r="L22" s="13" t="s">
        <v>664</v>
      </c>
    </row>
    <row r="23" spans="1:12" ht="15">
      <c r="A23" s="13" t="s">
        <v>632</v>
      </c>
      <c r="B23" s="13" t="s">
        <v>634</v>
      </c>
      <c r="C23" s="13" t="s">
        <v>637</v>
      </c>
      <c r="D23" s="13" t="s">
        <v>639</v>
      </c>
      <c r="E23" s="13" t="s">
        <v>642</v>
      </c>
      <c r="F23" s="13" t="s">
        <v>645</v>
      </c>
      <c r="G23" s="13" t="s">
        <v>649</v>
      </c>
      <c r="H23" s="13" t="s">
        <v>653</v>
      </c>
      <c r="I23" s="13" t="s">
        <v>657</v>
      </c>
      <c r="J23" s="13" t="s">
        <v>657</v>
      </c>
      <c r="K23" s="13" t="s">
        <v>661</v>
      </c>
      <c r="L23" s="13" t="s">
        <v>665</v>
      </c>
    </row>
    <row r="24" spans="1:12" ht="15">
      <c r="A24" s="14"/>
      <c r="B24" s="13" t="s">
        <v>635</v>
      </c>
      <c r="C24" s="14"/>
      <c r="D24" s="13" t="s">
        <v>640</v>
      </c>
      <c r="E24" s="14"/>
      <c r="F24" s="13" t="s">
        <v>646</v>
      </c>
      <c r="G24" s="13" t="s">
        <v>650</v>
      </c>
      <c r="H24" s="13" t="s">
        <v>654</v>
      </c>
      <c r="I24" s="13" t="s">
        <v>658</v>
      </c>
      <c r="J24" s="13" t="s">
        <v>658</v>
      </c>
      <c r="K24" s="13" t="s">
        <v>662</v>
      </c>
      <c r="L24" s="13"/>
    </row>
    <row r="25" spans="1:12" ht="15">
      <c r="A25" s="15"/>
      <c r="B25" s="16" t="s">
        <v>636</v>
      </c>
      <c r="C25" s="15"/>
      <c r="D25" s="15"/>
      <c r="E25" s="15"/>
      <c r="F25" s="15"/>
      <c r="G25" s="16"/>
      <c r="H25" s="16"/>
      <c r="I25" s="16"/>
      <c r="J25" s="16"/>
      <c r="K25" s="16"/>
      <c r="L25" s="16"/>
    </row>
    <row r="26" spans="1:12" ht="15">
      <c r="A26" s="17">
        <v>1</v>
      </c>
      <c r="B26" s="17">
        <v>2</v>
      </c>
      <c r="C26" s="17">
        <v>3</v>
      </c>
      <c r="D26" s="17">
        <v>4</v>
      </c>
      <c r="E26" s="17">
        <v>5</v>
      </c>
      <c r="F26" s="17">
        <v>6</v>
      </c>
      <c r="G26" s="17">
        <v>7</v>
      </c>
      <c r="H26" s="17">
        <v>8</v>
      </c>
      <c r="I26" s="17">
        <v>9</v>
      </c>
      <c r="J26" s="17">
        <v>10</v>
      </c>
      <c r="K26" s="17">
        <v>11</v>
      </c>
      <c r="L26" s="17">
        <v>12</v>
      </c>
    </row>
    <row r="27" spans="3:11" ht="18">
      <c r="C27" s="18" t="s">
        <v>666</v>
      </c>
      <c r="D27" s="54" t="str">
        <f>IF(Source!C12="1",Source!F24,Source!G24)</f>
        <v>Пукт мойки колес</v>
      </c>
      <c r="E27" s="55"/>
      <c r="F27" s="55"/>
      <c r="G27" s="55"/>
      <c r="H27" s="55"/>
      <c r="I27" s="55"/>
      <c r="J27" s="55"/>
      <c r="K27" s="55"/>
    </row>
    <row r="29" spans="1:12" ht="45">
      <c r="A29" s="19" t="str">
        <f>Source!E28</f>
        <v>1</v>
      </c>
      <c r="B29" s="19" t="str">
        <f>Source!F28</f>
        <v>м38-01-003-1</v>
      </c>
      <c r="C29" s="20" t="str">
        <f>CONCATENATE(Source!G28,"  ",Source!CN28)</f>
        <v>Решетчатые конструкции. Решетчатые конструкции (стойки, опоры, фермы и пр.)  </v>
      </c>
      <c r="D29" s="21" t="str">
        <f>Source!H28</f>
        <v>1 т конструкций</v>
      </c>
      <c r="E29" s="8">
        <f>ROUND(Source!I28,6)</f>
        <v>1.877</v>
      </c>
      <c r="F29" s="8">
        <f>IF(Source!AK28&lt;&gt;0,Source!AK28,Source!AL28+Source!AM28+Source!AO28)</f>
        <v>8280.28</v>
      </c>
      <c r="G29" s="8"/>
      <c r="H29" s="8"/>
      <c r="I29" s="8"/>
      <c r="J29" s="8"/>
      <c r="K29" s="8"/>
      <c r="L29" s="8"/>
    </row>
    <row r="30" spans="1:12" ht="15">
      <c r="A30" s="6"/>
      <c r="B30" s="6"/>
      <c r="C30" s="6" t="s">
        <v>667</v>
      </c>
      <c r="D30" s="6"/>
      <c r="E30" s="6"/>
      <c r="F30" s="6">
        <f>Source!AO28</f>
        <v>875.42</v>
      </c>
      <c r="G30" s="22">
        <f>Source!DG28</f>
      </c>
      <c r="H30" s="23">
        <f>IF(Source!BA28&lt;&gt;0,Source!S28/Source!BA28,Source!S28)</f>
        <v>1643.1632251720748</v>
      </c>
      <c r="I30" s="6" t="str">
        <f>IF(Source!BO28&lt;&gt;"",Source!BO28,"")</f>
        <v>м38-01-003-1</v>
      </c>
      <c r="J30" s="6">
        <f>Source!BA28</f>
        <v>10.17</v>
      </c>
      <c r="K30" s="23">
        <f>Source!S28</f>
        <v>16710.97</v>
      </c>
      <c r="L30" s="6"/>
    </row>
    <row r="31" spans="1:12" ht="15">
      <c r="A31" s="6"/>
      <c r="B31" s="6"/>
      <c r="C31" s="6" t="s">
        <v>120</v>
      </c>
      <c r="D31" s="6"/>
      <c r="E31" s="6"/>
      <c r="F31" s="6">
        <f>Source!AM28</f>
        <v>1102.33</v>
      </c>
      <c r="G31" s="22">
        <f>Source!DE28</f>
      </c>
      <c r="H31" s="23">
        <f>IF(Source!BB28&lt;&gt;0,Source!Q28/Source!BB28,Source!Q28)</f>
        <v>2069.0736342042755</v>
      </c>
      <c r="I31" s="6"/>
      <c r="J31" s="6">
        <f>Source!BB28</f>
        <v>4.21</v>
      </c>
      <c r="K31" s="23">
        <f>Source!Q28</f>
        <v>8710.8</v>
      </c>
      <c r="L31" s="6"/>
    </row>
    <row r="32" spans="1:12" ht="15">
      <c r="A32" s="6"/>
      <c r="B32" s="6"/>
      <c r="C32" s="6" t="s">
        <v>668</v>
      </c>
      <c r="D32" s="6"/>
      <c r="E32" s="6"/>
      <c r="F32" s="6">
        <f>Source!AN28</f>
        <v>89.45</v>
      </c>
      <c r="G32" s="22">
        <f>Source!DF28</f>
      </c>
      <c r="H32" s="25">
        <f>IF(Source!BS28&lt;&gt;0,Source!R28/Source!BS28,Source!R28)</f>
        <v>167.897738446411</v>
      </c>
      <c r="I32" s="6"/>
      <c r="J32" s="6">
        <f>Source!BS28</f>
        <v>10.17</v>
      </c>
      <c r="K32" s="10">
        <f>Source!R28</f>
        <v>1707.52</v>
      </c>
      <c r="L32" s="6"/>
    </row>
    <row r="33" spans="1:12" ht="15">
      <c r="A33" s="6"/>
      <c r="B33" s="6"/>
      <c r="C33" s="6" t="s">
        <v>669</v>
      </c>
      <c r="D33" s="6"/>
      <c r="E33" s="6"/>
      <c r="F33" s="6">
        <f>Source!AL28</f>
        <v>6302.53</v>
      </c>
      <c r="G33" s="22">
        <f>Source!DD28</f>
      </c>
      <c r="H33" s="23">
        <f>IF(Source!BC28&lt;&gt;0,Source!P28/Source!BC28,Source!P28)</f>
        <v>11829.84735202492</v>
      </c>
      <c r="I33" s="6"/>
      <c r="J33" s="6">
        <f>Source!BC28</f>
        <v>3.21</v>
      </c>
      <c r="K33" s="23">
        <f>Source!P28</f>
        <v>37973.81</v>
      </c>
      <c r="L33" s="6"/>
    </row>
    <row r="34" spans="1:12" ht="15">
      <c r="A34" s="6"/>
      <c r="B34" s="6"/>
      <c r="C34" s="6" t="s">
        <v>670</v>
      </c>
      <c r="D34" s="10" t="s">
        <v>671</v>
      </c>
      <c r="E34" s="6"/>
      <c r="F34" s="6">
        <f>Source!BZ28</f>
        <v>75.2</v>
      </c>
      <c r="G34" s="6"/>
      <c r="H34" s="23">
        <f>(F34/100)*((Source!S28/IF(Source!BA28&lt;&gt;0,Source!BA28,1))+(Source!R28/IF(Source!BS28&lt;&gt;0,Source!BS28,1)))</f>
        <v>1361.9178446411013</v>
      </c>
      <c r="I34" s="6"/>
      <c r="J34" s="6">
        <f>Source!AT28</f>
        <v>75.2</v>
      </c>
      <c r="K34" s="23">
        <f>Source!X28</f>
        <v>13850.7</v>
      </c>
      <c r="L34" s="6"/>
    </row>
    <row r="35" spans="1:12" ht="15">
      <c r="A35" s="6"/>
      <c r="B35" s="6"/>
      <c r="C35" s="6" t="s">
        <v>136</v>
      </c>
      <c r="D35" s="10" t="s">
        <v>671</v>
      </c>
      <c r="E35" s="6"/>
      <c r="F35" s="6">
        <f>Source!CA28</f>
        <v>60</v>
      </c>
      <c r="G35" s="6"/>
      <c r="H35" s="23">
        <f>(F35/100)*((Source!S28/IF(Source!BA28&lt;&gt;0,Source!BA28,1))+(Source!R28/IF(Source!BS28&lt;&gt;0,Source!BS28,1)))</f>
        <v>1086.6365781710915</v>
      </c>
      <c r="I35" s="6"/>
      <c r="J35" s="6">
        <f>Source!AU28</f>
        <v>60</v>
      </c>
      <c r="K35" s="23">
        <f>Source!Y28</f>
        <v>11051.09</v>
      </c>
      <c r="L35" s="6"/>
    </row>
    <row r="36" spans="1:12" ht="15">
      <c r="A36" s="6"/>
      <c r="B36" s="6"/>
      <c r="C36" s="6" t="s">
        <v>672</v>
      </c>
      <c r="D36" s="10" t="s">
        <v>673</v>
      </c>
      <c r="E36" s="6">
        <f>Source!AQ28</f>
        <v>91</v>
      </c>
      <c r="F36" s="6"/>
      <c r="G36" s="22">
        <f>Source!DI28</f>
      </c>
      <c r="H36" s="6"/>
      <c r="I36" s="6"/>
      <c r="J36" s="6"/>
      <c r="K36" s="6"/>
      <c r="L36" s="6">
        <f>Source!U28</f>
        <v>170.807</v>
      </c>
    </row>
    <row r="37" spans="1:23" ht="15">
      <c r="A37" s="19"/>
      <c r="B37" s="19" t="str">
        <f>Source!F29</f>
        <v>101-1026</v>
      </c>
      <c r="C37" s="20" t="str">
        <f>CONCATENATE(Source!G29,"  ",Source!CN29)</f>
        <v>Швеллеры N 40, сталь марки Ст3сп  </v>
      </c>
      <c r="D37" s="21" t="str">
        <f>Source!H29</f>
        <v>т</v>
      </c>
      <c r="E37" s="8">
        <f>ROUND(Source!I29,6)</f>
        <v>-1.937064</v>
      </c>
      <c r="F37" s="8">
        <f>IF(Source!AL29=0,Source!AK29,Source!AL29)</f>
        <v>5751.7</v>
      </c>
      <c r="G37" s="26">
        <f>Source!DD29</f>
      </c>
      <c r="H37" s="9">
        <f>IF(Source!BC29&lt;&gt;0,Source!O29/Source!BC29,Source!O29)</f>
        <v>-11141.411214953272</v>
      </c>
      <c r="I37" s="8"/>
      <c r="J37" s="8">
        <f>Source!BC29</f>
        <v>3.21</v>
      </c>
      <c r="K37" s="9">
        <f>Source!O29</f>
        <v>-35763.93</v>
      </c>
      <c r="L37" s="8"/>
      <c r="N37">
        <f>IF(Source!BA29&lt;&gt;0,Source!S29/Source!BA29,Source!S29)</f>
        <v>0</v>
      </c>
      <c r="O37">
        <f>IF(Source!BI29=1,(IF(Source!BC29&lt;&gt;0,Source!O29/Source!BC29,Source!O29)),0)</f>
        <v>0</v>
      </c>
      <c r="P37">
        <f>IF(Source!BI29=2,(IF(Source!BC29&lt;&gt;0,Source!O29/Source!BC29,Source!O29)),0)</f>
        <v>-11141.411214953272</v>
      </c>
      <c r="Q37">
        <f>IF(Source!BI29=3,(IF(Source!BC29&lt;&gt;0,Source!O29/Source!BC29,Source!O29)),0)</f>
        <v>0</v>
      </c>
      <c r="R37">
        <f>IF(Source!BI29=4,(IF(Source!BC29&lt;&gt;0,Source!O29/Source!BC29,Source!O29)),0)</f>
        <v>0</v>
      </c>
      <c r="S37">
        <f>IF(Source!BI29=1,Source!O29+Source!X29+Source!Y29,0)</f>
        <v>0</v>
      </c>
      <c r="T37">
        <f>IF(Source!BI29=2,Source!O29+Source!X29+Source!Y29,0)</f>
        <v>-35763.93</v>
      </c>
      <c r="U37">
        <f>IF(Source!BI29=3,Source!O29+Source!X29+Source!Y29,0)</f>
        <v>0</v>
      </c>
      <c r="V37">
        <f>IF(Source!BI29=4,Source!O29+Source!X29+Source!Y29,0)</f>
        <v>0</v>
      </c>
      <c r="W37">
        <f>IF(Source!BS29&lt;&gt;0,Source!R29/Source!BS29,Source!R29)</f>
        <v>0</v>
      </c>
    </row>
    <row r="38" spans="1:23" ht="30">
      <c r="A38" s="19"/>
      <c r="B38" s="19" t="str">
        <f>Source!F30</f>
        <v>1011787-2</v>
      </c>
      <c r="C38" s="20" t="str">
        <f>CONCATENATE(Source!G30,"  ",Source!CN30)</f>
        <v>Угловая равнополочная сталь спокойная 18сп, шириной полок 110-250 мм  </v>
      </c>
      <c r="D38" s="21" t="str">
        <f>Source!H30</f>
        <v>т</v>
      </c>
      <c r="E38" s="8">
        <f>ROUND(Source!I30,6)</f>
        <v>1.337</v>
      </c>
      <c r="F38" s="8">
        <f>IF(Source!AL30=0,Source!AK30,Source!AL30)</f>
        <v>5667.96</v>
      </c>
      <c r="G38" s="26">
        <f>Source!DD30</f>
      </c>
      <c r="H38" s="9">
        <f>IF(Source!BC30&lt;&gt;0,Source!O30/Source!BC30,Source!O30)</f>
        <v>7578.062305295951</v>
      </c>
      <c r="I38" s="8"/>
      <c r="J38" s="8">
        <f>Source!BC30</f>
        <v>3.21</v>
      </c>
      <c r="K38" s="9">
        <f>Source!O30</f>
        <v>24325.58</v>
      </c>
      <c r="L38" s="8"/>
      <c r="N38">
        <f>IF(Source!BA30&lt;&gt;0,Source!S30/Source!BA30,Source!S30)</f>
        <v>0</v>
      </c>
      <c r="O38">
        <f>IF(Source!BI30=1,(IF(Source!BC30&lt;&gt;0,Source!O30/Source!BC30,Source!O30)),0)</f>
        <v>0</v>
      </c>
      <c r="P38">
        <f>IF(Source!BI30=2,(IF(Source!BC30&lt;&gt;0,Source!O30/Source!BC30,Source!O30)),0)</f>
        <v>7578.062305295951</v>
      </c>
      <c r="Q38">
        <f>IF(Source!BI30=3,(IF(Source!BC30&lt;&gt;0,Source!O30/Source!BC30,Source!O30)),0)</f>
        <v>0</v>
      </c>
      <c r="R38">
        <f>IF(Source!BI30=4,(IF(Source!BC30&lt;&gt;0,Source!O30/Source!BC30,Source!O30)),0)</f>
        <v>0</v>
      </c>
      <c r="S38">
        <f>IF(Source!BI30=1,Source!O30+Source!X30+Source!Y30,0)</f>
        <v>0</v>
      </c>
      <c r="T38">
        <f>IF(Source!BI30=2,Source!O30+Source!X30+Source!Y30,0)</f>
        <v>24325.58</v>
      </c>
      <c r="U38">
        <f>IF(Source!BI30=3,Source!O30+Source!X30+Source!Y30,0)</f>
        <v>0</v>
      </c>
      <c r="V38">
        <f>IF(Source!BI30=4,Source!O30+Source!X30+Source!Y30,0)</f>
        <v>0</v>
      </c>
      <c r="W38">
        <f>IF(Source!BS30&lt;&gt;0,Source!R30/Source!BS30,Source!R30)</f>
        <v>0</v>
      </c>
    </row>
    <row r="39" spans="1:23" ht="45">
      <c r="A39" s="27"/>
      <c r="B39" s="27" t="str">
        <f>Source!F31</f>
        <v>204-0026</v>
      </c>
      <c r="C39" s="28" t="str">
        <f>CONCATENATE(Source!G31,"  ",Source!CN31)</f>
        <v>Горячекатаная арматурная сталь периодического профиля класса А-III диаметром 25-28 мм  </v>
      </c>
      <c r="D39" s="29" t="str">
        <f>Source!H31</f>
        <v>т</v>
      </c>
      <c r="E39" s="30">
        <f>ROUND(Source!I31,6)</f>
        <v>0.54</v>
      </c>
      <c r="F39" s="30">
        <f>IF(Source!AL31=0,Source!AK31,Source!AL31)</f>
        <v>5650</v>
      </c>
      <c r="G39" s="31">
        <f>Source!DD31</f>
      </c>
      <c r="H39" s="32">
        <f>IF(Source!BC31&lt;&gt;0,Source!O31/Source!BC31,Source!O31)</f>
        <v>3050.9999999999995</v>
      </c>
      <c r="I39" s="30"/>
      <c r="J39" s="30">
        <f>Source!BC31</f>
        <v>3.21</v>
      </c>
      <c r="K39" s="32">
        <f>Source!O31</f>
        <v>9793.71</v>
      </c>
      <c r="L39" s="30"/>
      <c r="N39">
        <f>IF(Source!BA31&lt;&gt;0,Source!S31/Source!BA31,Source!S31)</f>
        <v>0</v>
      </c>
      <c r="O39">
        <f>IF(Source!BI31=1,(IF(Source!BC31&lt;&gt;0,Source!O31/Source!BC31,Source!O31)),0)</f>
        <v>0</v>
      </c>
      <c r="P39">
        <f>IF(Source!BI31=2,(IF(Source!BC31&lt;&gt;0,Source!O31/Source!BC31,Source!O31)),0)</f>
        <v>3050.9999999999995</v>
      </c>
      <c r="Q39">
        <f>IF(Source!BI31=3,(IF(Source!BC31&lt;&gt;0,Source!O31/Source!BC31,Source!O31)),0)</f>
        <v>0</v>
      </c>
      <c r="R39">
        <f>IF(Source!BI31=4,(IF(Source!BC31&lt;&gt;0,Source!O31/Source!BC31,Source!O31)),0)</f>
        <v>0</v>
      </c>
      <c r="S39">
        <f>IF(Source!BI31=1,Source!O31+Source!X31+Source!Y31,0)</f>
        <v>0</v>
      </c>
      <c r="T39">
        <f>IF(Source!BI31=2,Source!O31+Source!X31+Source!Y31,0)</f>
        <v>9793.71</v>
      </c>
      <c r="U39">
        <f>IF(Source!BI31=3,Source!O31+Source!X31+Source!Y31,0)</f>
        <v>0</v>
      </c>
      <c r="V39">
        <f>IF(Source!BI31=4,Source!O31+Source!X31+Source!Y31,0)</f>
        <v>0</v>
      </c>
      <c r="W39">
        <f>IF(Source!BS31&lt;&gt;0,Source!R31/Source!BS31,Source!R31)</f>
        <v>0</v>
      </c>
    </row>
    <row r="40" spans="1:23" ht="15.75">
      <c r="A40" s="6"/>
      <c r="B40" s="6"/>
      <c r="C40" s="6"/>
      <c r="D40" s="6"/>
      <c r="E40" s="6"/>
      <c r="F40" s="6"/>
      <c r="G40" s="6"/>
      <c r="H40" s="33">
        <f>IF(Source!BA28&lt;&gt;0,Source!S28/Source!BA28,Source!S28)+IF(Source!BB28&lt;&gt;0,Source!Q28/Source!BB28,Source!Q28)+H33+H34+H35+H37+H38+H39</f>
        <v>17478.289724556143</v>
      </c>
      <c r="I40" s="34"/>
      <c r="J40" s="34"/>
      <c r="K40" s="33">
        <f>Source!S28+Source!Q28+K33+K34+K35+K37+K38+K39</f>
        <v>86652.72999999998</v>
      </c>
      <c r="L40" s="34">
        <f>Source!U28</f>
        <v>170.807</v>
      </c>
      <c r="M40" s="24">
        <f>H40</f>
        <v>17478.289724556143</v>
      </c>
      <c r="N40">
        <f>IF(Source!BA28&lt;&gt;0,Source!S28/Source!BA28,Source!S28)</f>
        <v>1643.1632251720748</v>
      </c>
      <c r="O40">
        <f>IF(Source!BI28=1,(IF(Source!BA28&lt;&gt;0,Source!S28/Source!BA28,Source!S28)+IF(Source!BB28&lt;&gt;0,Source!Q28/Source!BB28,Source!Q28)+IF(Source!BC28&lt;&gt;0,Source!P28/Source!BC28,Source!P28)+((Source!BZ28/100)*((Source!S28/IF(Source!BA28&lt;&gt;0,Source!BA28,1))+(Source!R28/IF(Source!BS28&lt;&gt;0,Source!BS28,1))))+((Source!CA28/100)*((Source!S28/IF(Source!BA28&lt;&gt;0,Source!BA28,1))+(Source!R28/IF(Source!BS28&lt;&gt;0,Source!BS28,1))))),0)</f>
        <v>0</v>
      </c>
      <c r="P40">
        <f>IF(Source!BI28=2,(IF(Source!BA28&lt;&gt;0,Source!S28/Source!BA28,Source!S28)+IF(Source!BB28&lt;&gt;0,Source!Q28/Source!BB28,Source!Q28)+IF(Source!BC28&lt;&gt;0,Source!P28/Source!BC28,Source!P28)+((Source!BZ28/100)*((Source!S28/IF(Source!BA28&lt;&gt;0,Source!BA28,1))+(Source!R28/IF(Source!BS28&lt;&gt;0,Source!BS28,1))))+((Source!CA28/100)*((Source!S28/IF(Source!BA28&lt;&gt;0,Source!BA28,1))+(Source!R28/IF(Source!BS28&lt;&gt;0,Source!BS28,1))))),0)</f>
        <v>17990.638634213465</v>
      </c>
      <c r="Q40">
        <f>IF(Source!BI28=3,(IF(Source!BA28&lt;&gt;0,Source!S28/Source!BA28,Source!S28)+IF(Source!BB28&lt;&gt;0,Source!Q28/Source!BB28,Source!Q28)+IF(Source!BC28&lt;&gt;0,Source!P28/Source!BC28,Source!P28)+((Source!BZ28/100)*((Source!S28/IF(Source!BA28&lt;&gt;0,Source!BA28,1))+(Source!R28/IF(Source!BS28&lt;&gt;0,Source!BS28,1))))+((Source!CA28/100)*((Source!S28/IF(Source!BA28&lt;&gt;0,Source!BA28,1))+(Source!R28/IF(Source!BS28&lt;&gt;0,Source!BS28,1))))),0)</f>
        <v>0</v>
      </c>
      <c r="R40">
        <f>IF(Source!BI28=4,(IF(Source!BA28&lt;&gt;0,Source!S28/Source!BA28,Source!S28)+IF(Source!BB28&lt;&gt;0,Source!Q28/Source!BB28,Source!Q28)+IF(Source!BC28&lt;&gt;0,Source!P28/Source!BC28,Source!P28)+((Source!BZ28/100)*((Source!S28/IF(Source!BA28&lt;&gt;0,Source!BA28,1))+(Source!R28/IF(Source!BS28&lt;&gt;0,Source!BS28,1))))+((Source!CA28/100)*((Source!S28/IF(Source!BA28&lt;&gt;0,Source!BA28,1))+(Source!R28/IF(Source!BS28&lt;&gt;0,Source!BS28,1))))),0)</f>
        <v>0</v>
      </c>
      <c r="S40">
        <f>IF(Source!BI28=1,Source!O28+Source!X28+Source!Y28,0)</f>
        <v>0</v>
      </c>
      <c r="T40">
        <f>IF(Source!BI28=2,Source!O28+Source!X28+Source!Y28,0)</f>
        <v>88297.37</v>
      </c>
      <c r="U40">
        <f>IF(Source!BI28=3,Source!O28+Source!X28+Source!Y28,0)</f>
        <v>0</v>
      </c>
      <c r="V40">
        <f>IF(Source!BI28=4,Source!O28+Source!X28+Source!Y28,0)</f>
        <v>0</v>
      </c>
      <c r="W40">
        <f>IF(Source!BS28&lt;&gt;0,Source!R28/Source!BS28,Source!R28)</f>
        <v>167.897738446411</v>
      </c>
    </row>
    <row r="41" spans="1:12" ht="30">
      <c r="A41" s="19" t="str">
        <f>Source!E32</f>
        <v>2</v>
      </c>
      <c r="B41" s="19" t="str">
        <f>Source!F32</f>
        <v>09-02-019-1</v>
      </c>
      <c r="C41" s="20" t="str">
        <f>CONCATENATE(Source!G32,"  ",Source!CN32)</f>
        <v>Монтаж унифицированных эстакад пролетом до 18 м одноярусных  </v>
      </c>
      <c r="D41" s="21" t="str">
        <f>Source!H32</f>
        <v>т</v>
      </c>
      <c r="E41" s="8">
        <f>ROUND(Source!I32,6)</f>
        <v>1.877</v>
      </c>
      <c r="F41" s="8">
        <f>IF(Source!AK32&lt;&gt;0,Source!AK32,Source!AL32+Source!AM32+Source!AO32)</f>
        <v>9040.73</v>
      </c>
      <c r="G41" s="8"/>
      <c r="H41" s="8"/>
      <c r="I41" s="8"/>
      <c r="J41" s="8"/>
      <c r="K41" s="8"/>
      <c r="L41" s="8"/>
    </row>
    <row r="42" spans="1:12" ht="15">
      <c r="A42" s="6"/>
      <c r="B42" s="6"/>
      <c r="C42" s="6" t="s">
        <v>667</v>
      </c>
      <c r="D42" s="6"/>
      <c r="E42" s="6"/>
      <c r="F42" s="6">
        <f>Source!AO32</f>
        <v>427.09</v>
      </c>
      <c r="G42" s="22">
        <f>Source!DG32</f>
      </c>
      <c r="H42" s="23">
        <f>IF(Source!BA32&lt;&gt;0,Source!S32/Source!BA32,Source!S32)</f>
        <v>801.6479842674534</v>
      </c>
      <c r="I42" s="6" t="str">
        <f>IF(Source!BO32&lt;&gt;"",Source!BO32,"")</f>
        <v>09-02-019-1</v>
      </c>
      <c r="J42" s="6">
        <f>Source!BA32</f>
        <v>10.17</v>
      </c>
      <c r="K42" s="23">
        <f>Source!S32</f>
        <v>8152.76</v>
      </c>
      <c r="L42" s="6"/>
    </row>
    <row r="43" spans="1:12" ht="15">
      <c r="A43" s="6"/>
      <c r="B43" s="6"/>
      <c r="C43" s="6" t="s">
        <v>120</v>
      </c>
      <c r="D43" s="6"/>
      <c r="E43" s="6"/>
      <c r="F43" s="6">
        <f>Source!AM32</f>
        <v>745.17</v>
      </c>
      <c r="G43" s="22">
        <f>Source!DE32</f>
      </c>
      <c r="H43" s="23">
        <f>IF(Source!BB32&lt;&gt;0,Source!Q32/Source!BB32,Source!Q32)</f>
        <v>1398.68345323741</v>
      </c>
      <c r="I43" s="6"/>
      <c r="J43" s="6">
        <f>Source!BB32</f>
        <v>4.17</v>
      </c>
      <c r="K43" s="23">
        <f>Source!Q32</f>
        <v>5832.51</v>
      </c>
      <c r="L43" s="6"/>
    </row>
    <row r="44" spans="1:12" ht="15">
      <c r="A44" s="6"/>
      <c r="B44" s="6"/>
      <c r="C44" s="6" t="s">
        <v>668</v>
      </c>
      <c r="D44" s="6"/>
      <c r="E44" s="6"/>
      <c r="F44" s="6">
        <f>Source!AN32</f>
        <v>56.74</v>
      </c>
      <c r="G44" s="22">
        <f>Source!DF32</f>
      </c>
      <c r="H44" s="25">
        <f>IF(Source!BS32&lt;&gt;0,Source!R32/Source!BS32,Source!R32)</f>
        <v>106.50049164208455</v>
      </c>
      <c r="I44" s="6"/>
      <c r="J44" s="6">
        <f>Source!BS32</f>
        <v>10.17</v>
      </c>
      <c r="K44" s="10">
        <f>Source!R32</f>
        <v>1083.11</v>
      </c>
      <c r="L44" s="6"/>
    </row>
    <row r="45" spans="1:12" ht="15">
      <c r="A45" s="6"/>
      <c r="B45" s="6"/>
      <c r="C45" s="6" t="s">
        <v>670</v>
      </c>
      <c r="D45" s="10" t="s">
        <v>671</v>
      </c>
      <c r="E45" s="6"/>
      <c r="F45" s="6">
        <f>Source!BZ32</f>
        <v>84.6</v>
      </c>
      <c r="G45" s="6"/>
      <c r="H45" s="23">
        <f>(F45/100)*((Source!S32/IF(Source!BA32&lt;&gt;0,Source!BA32,1))+(Source!R32/IF(Source!BS32&lt;&gt;0,Source!BS32,1)))</f>
        <v>768.2936106194691</v>
      </c>
      <c r="I45" s="6"/>
      <c r="J45" s="6">
        <f>Source!AT32</f>
        <v>84.6</v>
      </c>
      <c r="K45" s="23">
        <f>Source!X32</f>
        <v>7813.55</v>
      </c>
      <c r="L45" s="6"/>
    </row>
    <row r="46" spans="1:12" ht="15">
      <c r="A46" s="6"/>
      <c r="B46" s="6"/>
      <c r="C46" s="6" t="s">
        <v>136</v>
      </c>
      <c r="D46" s="10" t="s">
        <v>671</v>
      </c>
      <c r="E46" s="6"/>
      <c r="F46" s="6">
        <f>Source!CA32</f>
        <v>85</v>
      </c>
      <c r="G46" s="6"/>
      <c r="H46" s="23">
        <f>(F46/100)*((Source!S32/IF(Source!BA32&lt;&gt;0,Source!BA32,1))+(Source!R32/IF(Source!BS32&lt;&gt;0,Source!BS32,1)))</f>
        <v>771.9262045231071</v>
      </c>
      <c r="I46" s="6"/>
      <c r="J46" s="6">
        <f>Source!AU32</f>
        <v>85</v>
      </c>
      <c r="K46" s="23">
        <f>Source!Y32</f>
        <v>7850.49</v>
      </c>
      <c r="L46" s="6"/>
    </row>
    <row r="47" spans="1:12" ht="15">
      <c r="A47" s="35"/>
      <c r="B47" s="35"/>
      <c r="C47" s="35" t="s">
        <v>672</v>
      </c>
      <c r="D47" s="36" t="s">
        <v>673</v>
      </c>
      <c r="E47" s="35">
        <f>Source!AQ32</f>
        <v>44.35</v>
      </c>
      <c r="F47" s="35"/>
      <c r="G47" s="37">
        <f>Source!DI32</f>
      </c>
      <c r="H47" s="35"/>
      <c r="I47" s="35"/>
      <c r="J47" s="35"/>
      <c r="K47" s="35"/>
      <c r="L47" s="35">
        <f>Source!U32</f>
        <v>83.24495</v>
      </c>
    </row>
    <row r="48" spans="1:23" ht="15.75">
      <c r="A48" s="6"/>
      <c r="B48" s="6"/>
      <c r="C48" s="6"/>
      <c r="D48" s="6"/>
      <c r="E48" s="6"/>
      <c r="F48" s="6"/>
      <c r="G48" s="6"/>
      <c r="H48" s="33">
        <f>IF(Source!BA32&lt;&gt;0,Source!S32/Source!BA32,Source!S32)+IF(Source!BB32&lt;&gt;0,Source!Q32/Source!BB32,Source!Q32)+H45+H46</f>
        <v>3740.5512526474395</v>
      </c>
      <c r="I48" s="34"/>
      <c r="J48" s="34"/>
      <c r="K48" s="33">
        <f>Source!S32+Source!Q32+K45+K46</f>
        <v>29649.309999999998</v>
      </c>
      <c r="L48" s="34">
        <f>Source!U32</f>
        <v>83.24495</v>
      </c>
      <c r="M48" s="24">
        <f>H48</f>
        <v>3740.5512526474395</v>
      </c>
      <c r="N48">
        <f>IF(Source!BA32&lt;&gt;0,Source!S32/Source!BA32,Source!S32)</f>
        <v>801.6479842674534</v>
      </c>
      <c r="O48">
        <f>IF(Source!BI32=1,(IF(Source!BA32&lt;&gt;0,Source!S32/Source!BA32,Source!S32)+IF(Source!BB32&lt;&gt;0,Source!Q32/Source!BB32,Source!Q32)+IF(Source!BC32&lt;&gt;0,Source!P32/Source!BC32,Source!P32)+((Source!BZ32/100)*((Source!S32/IF(Source!BA32&lt;&gt;0,Source!BA32,1))+(Source!R32/IF(Source!BS32&lt;&gt;0,Source!BS32,1))))+((Source!CA32/100)*((Source!S32/IF(Source!BA32&lt;&gt;0,Source!BA32,1))+(Source!R32/IF(Source!BS32&lt;&gt;0,Source!BS32,1))))),0)</f>
        <v>3740.5512526474395</v>
      </c>
      <c r="P48">
        <f>IF(Source!BI32=2,(IF(Source!BA32&lt;&gt;0,Source!S32/Source!BA32,Source!S32)+IF(Source!BB32&lt;&gt;0,Source!Q32/Source!BB32,Source!Q32)+IF(Source!BC32&lt;&gt;0,Source!P32/Source!BC32,Source!P32)+((Source!BZ32/100)*((Source!S32/IF(Source!BA32&lt;&gt;0,Source!BA32,1))+(Source!R32/IF(Source!BS32&lt;&gt;0,Source!BS32,1))))+((Source!CA32/100)*((Source!S32/IF(Source!BA32&lt;&gt;0,Source!BA32,1))+(Source!R32/IF(Source!BS32&lt;&gt;0,Source!BS32,1))))),0)</f>
        <v>0</v>
      </c>
      <c r="Q48">
        <f>IF(Source!BI32=3,(IF(Source!BA32&lt;&gt;0,Source!S32/Source!BA32,Source!S32)+IF(Source!BB32&lt;&gt;0,Source!Q32/Source!BB32,Source!Q32)+IF(Source!BC32&lt;&gt;0,Source!P32/Source!BC32,Source!P32)+((Source!BZ32/100)*((Source!S32/IF(Source!BA32&lt;&gt;0,Source!BA32,1))+(Source!R32/IF(Source!BS32&lt;&gt;0,Source!BS32,1))))+((Source!CA32/100)*((Source!S32/IF(Source!BA32&lt;&gt;0,Source!BA32,1))+(Source!R32/IF(Source!BS32&lt;&gt;0,Source!BS32,1))))),0)</f>
        <v>0</v>
      </c>
      <c r="R48">
        <f>IF(Source!BI32=4,(IF(Source!BA32&lt;&gt;0,Source!S32/Source!BA32,Source!S32)+IF(Source!BB32&lt;&gt;0,Source!Q32/Source!BB32,Source!Q32)+IF(Source!BC32&lt;&gt;0,Source!P32/Source!BC32,Source!P32)+((Source!BZ32/100)*((Source!S32/IF(Source!BA32&lt;&gt;0,Source!BA32,1))+(Source!R32/IF(Source!BS32&lt;&gt;0,Source!BS32,1))))+((Source!CA32/100)*((Source!S32/IF(Source!BA32&lt;&gt;0,Source!BA32,1))+(Source!R32/IF(Source!BS32&lt;&gt;0,Source!BS32,1))))),0)</f>
        <v>0</v>
      </c>
      <c r="S48">
        <f>IF(Source!BI32=1,Source!O32+Source!X32+Source!Y32,0)</f>
        <v>29649.309999999998</v>
      </c>
      <c r="T48">
        <f>IF(Source!BI32=2,Source!O32+Source!X32+Source!Y32,0)</f>
        <v>0</v>
      </c>
      <c r="U48">
        <f>IF(Source!BI32=3,Source!O32+Source!X32+Source!Y32,0)</f>
        <v>0</v>
      </c>
      <c r="V48">
        <f>IF(Source!BI32=4,Source!O32+Source!X32+Source!Y32,0)</f>
        <v>0</v>
      </c>
      <c r="W48">
        <f>IF(Source!BS32&lt;&gt;0,Source!R32/Source!BS32,Source!R32)</f>
        <v>106.50049164208455</v>
      </c>
    </row>
    <row r="49" spans="1:12" ht="30">
      <c r="A49" s="19" t="str">
        <f>Source!E33</f>
        <v>4</v>
      </c>
      <c r="B49" s="19" t="str">
        <f>Source!F33</f>
        <v>06-01-064-1</v>
      </c>
      <c r="C49" s="20" t="str">
        <f>CONCATENATE(Source!G33,"  ",Source!CN33)</f>
        <v>Устройство лотков в сооружениях  </v>
      </c>
      <c r="D49" s="21" t="str">
        <f>Source!H33</f>
        <v>100 м3</v>
      </c>
      <c r="E49" s="8">
        <f>ROUND(Source!I33,6)</f>
        <v>0.045</v>
      </c>
      <c r="F49" s="8">
        <f>IF(Source!AK33&lt;&gt;0,Source!AK33,Source!AL33+Source!AM33+Source!AO33)</f>
        <v>150059.25</v>
      </c>
      <c r="G49" s="8"/>
      <c r="H49" s="8"/>
      <c r="I49" s="8"/>
      <c r="J49" s="8"/>
      <c r="K49" s="8"/>
      <c r="L49" s="8"/>
    </row>
    <row r="50" spans="1:12" ht="15">
      <c r="A50" s="6"/>
      <c r="B50" s="6"/>
      <c r="C50" s="6" t="s">
        <v>667</v>
      </c>
      <c r="D50" s="6"/>
      <c r="E50" s="6"/>
      <c r="F50" s="6">
        <f>Source!AO33</f>
        <v>28694.4</v>
      </c>
      <c r="G50" s="22">
        <f>Source!DG33</f>
      </c>
      <c r="H50" s="23">
        <f>IF(Source!BA33&lt;&gt;0,Source!S33/Source!BA33,Source!S33)</f>
        <v>1291.2477876106195</v>
      </c>
      <c r="I50" s="6" t="str">
        <f>IF(Source!BO33&lt;&gt;"",Source!BO33,"")</f>
        <v>06-01-064-1</v>
      </c>
      <c r="J50" s="6">
        <f>Source!BA33</f>
        <v>10.17</v>
      </c>
      <c r="K50" s="23">
        <f>Source!S33</f>
        <v>13131.99</v>
      </c>
      <c r="L50" s="6"/>
    </row>
    <row r="51" spans="1:12" ht="15">
      <c r="A51" s="6"/>
      <c r="B51" s="6"/>
      <c r="C51" s="6" t="s">
        <v>120</v>
      </c>
      <c r="D51" s="6"/>
      <c r="E51" s="6"/>
      <c r="F51" s="6">
        <f>Source!AM33</f>
        <v>19366</v>
      </c>
      <c r="G51" s="22">
        <f>Source!DE33</f>
      </c>
      <c r="H51" s="23">
        <f>IF(Source!BB33&lt;&gt;0,Source!Q33/Source!BB33,Source!Q33)</f>
        <v>871.4703476482617</v>
      </c>
      <c r="I51" s="6"/>
      <c r="J51" s="6">
        <f>Source!BB33</f>
        <v>4.89</v>
      </c>
      <c r="K51" s="23">
        <f>Source!Q33</f>
        <v>4261.49</v>
      </c>
      <c r="L51" s="6"/>
    </row>
    <row r="52" spans="1:12" ht="15">
      <c r="A52" s="6"/>
      <c r="B52" s="6"/>
      <c r="C52" s="6" t="s">
        <v>668</v>
      </c>
      <c r="D52" s="6"/>
      <c r="E52" s="6"/>
      <c r="F52" s="6">
        <f>Source!AN33</f>
        <v>2476.06</v>
      </c>
      <c r="G52" s="22">
        <f>Source!DF33</f>
      </c>
      <c r="H52" s="25">
        <f>IF(Source!BS33&lt;&gt;0,Source!R33/Source!BS33,Source!R33)</f>
        <v>111.42281219272371</v>
      </c>
      <c r="I52" s="6"/>
      <c r="J52" s="6">
        <f>Source!BS33</f>
        <v>10.17</v>
      </c>
      <c r="K52" s="10">
        <f>Source!R33</f>
        <v>1133.17</v>
      </c>
      <c r="L52" s="6"/>
    </row>
    <row r="53" spans="1:12" ht="15">
      <c r="A53" s="6"/>
      <c r="B53" s="6"/>
      <c r="C53" s="6" t="s">
        <v>669</v>
      </c>
      <c r="D53" s="6"/>
      <c r="E53" s="6"/>
      <c r="F53" s="6">
        <f>Source!AL33</f>
        <v>101998.85</v>
      </c>
      <c r="G53" s="22">
        <f>Source!DD33</f>
      </c>
      <c r="H53" s="23">
        <f>IF(Source!BC33&lt;&gt;0,Source!P33/Source!BC33,Source!P33)</f>
        <v>4589.947483588621</v>
      </c>
      <c r="I53" s="6"/>
      <c r="J53" s="6">
        <f>Source!BC33</f>
        <v>4.57</v>
      </c>
      <c r="K53" s="23">
        <f>Source!P33</f>
        <v>20976.06</v>
      </c>
      <c r="L53" s="6"/>
    </row>
    <row r="54" spans="1:12" ht="15">
      <c r="A54" s="6"/>
      <c r="B54" s="6"/>
      <c r="C54" s="6" t="s">
        <v>670</v>
      </c>
      <c r="D54" s="10" t="s">
        <v>671</v>
      </c>
      <c r="E54" s="6"/>
      <c r="F54" s="6">
        <f>Source!BZ33</f>
        <v>98.7</v>
      </c>
      <c r="G54" s="6"/>
      <c r="H54" s="23">
        <f>(F54/100)*((Source!S33/IF(Source!BA33&lt;&gt;0,Source!BA33,1))+(Source!R33/IF(Source!BS33&lt;&gt;0,Source!BS33,1)))</f>
        <v>1384.4358820058999</v>
      </c>
      <c r="I54" s="6"/>
      <c r="J54" s="6">
        <f>Source!AT33</f>
        <v>98.7</v>
      </c>
      <c r="K54" s="23">
        <f>Source!X33</f>
        <v>14079.71</v>
      </c>
      <c r="L54" s="6"/>
    </row>
    <row r="55" spans="1:12" ht="15">
      <c r="A55" s="6"/>
      <c r="B55" s="6"/>
      <c r="C55" s="6" t="s">
        <v>136</v>
      </c>
      <c r="D55" s="10" t="s">
        <v>671</v>
      </c>
      <c r="E55" s="6"/>
      <c r="F55" s="6">
        <f>Source!CA33</f>
        <v>65</v>
      </c>
      <c r="G55" s="6"/>
      <c r="H55" s="23">
        <f>(F55/100)*((Source!S33/IF(Source!BA33&lt;&gt;0,Source!BA33,1))+(Source!R33/IF(Source!BS33&lt;&gt;0,Source!BS33,1)))</f>
        <v>911.7358898721732</v>
      </c>
      <c r="I55" s="6"/>
      <c r="J55" s="6">
        <f>Source!AU33</f>
        <v>65</v>
      </c>
      <c r="K55" s="23">
        <f>Source!Y33</f>
        <v>9272.35</v>
      </c>
      <c r="L55" s="6"/>
    </row>
    <row r="56" spans="1:12" ht="15">
      <c r="A56" s="35"/>
      <c r="B56" s="35"/>
      <c r="C56" s="35" t="s">
        <v>672</v>
      </c>
      <c r="D56" s="36" t="s">
        <v>673</v>
      </c>
      <c r="E56" s="35">
        <f>Source!AQ33</f>
        <v>2732.8</v>
      </c>
      <c r="F56" s="35"/>
      <c r="G56" s="37">
        <f>Source!DI33</f>
      </c>
      <c r="H56" s="35"/>
      <c r="I56" s="35"/>
      <c r="J56" s="35"/>
      <c r="K56" s="35"/>
      <c r="L56" s="35">
        <f>Source!U33</f>
        <v>122.976</v>
      </c>
    </row>
    <row r="57" spans="1:23" ht="15.75">
      <c r="A57" s="6"/>
      <c r="B57" s="6"/>
      <c r="C57" s="6"/>
      <c r="D57" s="6"/>
      <c r="E57" s="6"/>
      <c r="F57" s="6"/>
      <c r="G57" s="6"/>
      <c r="H57" s="33">
        <f>IF(Source!BA33&lt;&gt;0,Source!S33/Source!BA33,Source!S33)+IF(Source!BB33&lt;&gt;0,Source!Q33/Source!BB33,Source!Q33)+H53+H54+H55</f>
        <v>9048.837390725575</v>
      </c>
      <c r="I57" s="34"/>
      <c r="J57" s="34"/>
      <c r="K57" s="33">
        <f>Source!S33+Source!Q33+K53+K54+K55</f>
        <v>61721.6</v>
      </c>
      <c r="L57" s="34">
        <f>Source!U33</f>
        <v>122.976</v>
      </c>
      <c r="M57" s="24">
        <f>H57</f>
        <v>9048.837390725575</v>
      </c>
      <c r="N57">
        <f>IF(Source!BA33&lt;&gt;0,Source!S33/Source!BA33,Source!S33)</f>
        <v>1291.2477876106195</v>
      </c>
      <c r="O57">
        <f>IF(Source!BI33=1,(IF(Source!BA33&lt;&gt;0,Source!S33/Source!BA33,Source!S33)+IF(Source!BB33&lt;&gt;0,Source!Q33/Source!BB33,Source!Q33)+IF(Source!BC33&lt;&gt;0,Source!P33/Source!BC33,Source!P33)+((Source!BZ33/100)*((Source!S33/IF(Source!BA33&lt;&gt;0,Source!BA33,1))+(Source!R33/IF(Source!BS33&lt;&gt;0,Source!BS33,1))))+((Source!CA33/100)*((Source!S33/IF(Source!BA33&lt;&gt;0,Source!BA33,1))+(Source!R33/IF(Source!BS33&lt;&gt;0,Source!BS33,1))))),0)</f>
        <v>9048.837390725575</v>
      </c>
      <c r="P57">
        <f>IF(Source!BI33=2,(IF(Source!BA33&lt;&gt;0,Source!S33/Source!BA33,Source!S33)+IF(Source!BB33&lt;&gt;0,Source!Q33/Source!BB33,Source!Q33)+IF(Source!BC33&lt;&gt;0,Source!P33/Source!BC33,Source!P33)+((Source!BZ33/100)*((Source!S33/IF(Source!BA33&lt;&gt;0,Source!BA33,1))+(Source!R33/IF(Source!BS33&lt;&gt;0,Source!BS33,1))))+((Source!CA33/100)*((Source!S33/IF(Source!BA33&lt;&gt;0,Source!BA33,1))+(Source!R33/IF(Source!BS33&lt;&gt;0,Source!BS33,1))))),0)</f>
        <v>0</v>
      </c>
      <c r="Q57">
        <f>IF(Source!BI33=3,(IF(Source!BA33&lt;&gt;0,Source!S33/Source!BA33,Source!S33)+IF(Source!BB33&lt;&gt;0,Source!Q33/Source!BB33,Source!Q33)+IF(Source!BC33&lt;&gt;0,Source!P33/Source!BC33,Source!P33)+((Source!BZ33/100)*((Source!S33/IF(Source!BA33&lt;&gt;0,Source!BA33,1))+(Source!R33/IF(Source!BS33&lt;&gt;0,Source!BS33,1))))+((Source!CA33/100)*((Source!S33/IF(Source!BA33&lt;&gt;0,Source!BA33,1))+(Source!R33/IF(Source!BS33&lt;&gt;0,Source!BS33,1))))),0)</f>
        <v>0</v>
      </c>
      <c r="R57">
        <f>IF(Source!BI33=4,(IF(Source!BA33&lt;&gt;0,Source!S33/Source!BA33,Source!S33)+IF(Source!BB33&lt;&gt;0,Source!Q33/Source!BB33,Source!Q33)+IF(Source!BC33&lt;&gt;0,Source!P33/Source!BC33,Source!P33)+((Source!BZ33/100)*((Source!S33/IF(Source!BA33&lt;&gt;0,Source!BA33,1))+(Source!R33/IF(Source!BS33&lt;&gt;0,Source!BS33,1))))+((Source!CA33/100)*((Source!S33/IF(Source!BA33&lt;&gt;0,Source!BA33,1))+(Source!R33/IF(Source!BS33&lt;&gt;0,Source!BS33,1))))),0)</f>
        <v>0</v>
      </c>
      <c r="S57">
        <f>IF(Source!BI33=1,Source!O33+Source!X33+Source!Y33,0)</f>
        <v>61721.6</v>
      </c>
      <c r="T57">
        <f>IF(Source!BI33=2,Source!O33+Source!X33+Source!Y33,0)</f>
        <v>0</v>
      </c>
      <c r="U57">
        <f>IF(Source!BI33=3,Source!O33+Source!X33+Source!Y33,0)</f>
        <v>0</v>
      </c>
      <c r="V57">
        <f>IF(Source!BI33=4,Source!O33+Source!X33+Source!Y33,0)</f>
        <v>0</v>
      </c>
      <c r="W57">
        <f>IF(Source!BS33&lt;&gt;0,Source!R33/Source!BS33,Source!R33)</f>
        <v>111.42281219272371</v>
      </c>
    </row>
    <row r="58" spans="1:12" ht="45">
      <c r="A58" s="19" t="str">
        <f>Source!E34</f>
        <v>5</v>
      </c>
      <c r="B58" s="19" t="str">
        <f>Source!F34</f>
        <v>01-02-055-2</v>
      </c>
      <c r="C58" s="20" t="str">
        <f>CONCATENATE(Source!G34,"  ",Source!CN34)</f>
        <v>Разработка грунта вручную с креплениями в траншеях шириной до 2 м, глубиной до 2 м, группа грунтов 2  </v>
      </c>
      <c r="D58" s="21" t="str">
        <f>Source!H34</f>
        <v>100 м3</v>
      </c>
      <c r="E58" s="8">
        <f>ROUND(Source!I34,6)</f>
        <v>0.0354</v>
      </c>
      <c r="F58" s="8">
        <f>IF(Source!AK34&lt;&gt;0,Source!AK34,Source!AL34+Source!AM34+Source!AO34)</f>
        <v>1583.82</v>
      </c>
      <c r="G58" s="8"/>
      <c r="H58" s="8"/>
      <c r="I58" s="8"/>
      <c r="J58" s="8"/>
      <c r="K58" s="8"/>
      <c r="L58" s="8"/>
    </row>
    <row r="59" spans="1:12" ht="15">
      <c r="A59" s="6"/>
      <c r="B59" s="6"/>
      <c r="C59" s="6" t="s">
        <v>667</v>
      </c>
      <c r="D59" s="6"/>
      <c r="E59" s="6"/>
      <c r="F59" s="6">
        <f>Source!AO34</f>
        <v>1583.82</v>
      </c>
      <c r="G59" s="22">
        <f>Source!DG34</f>
      </c>
      <c r="H59" s="23">
        <f>IF(Source!BA34&lt;&gt;0,Source!S34/Source!BA34,Source!S34)</f>
        <v>56.0668633235005</v>
      </c>
      <c r="I59" s="6" t="str">
        <f>IF(Source!BO34&lt;&gt;"",Source!BO34,"")</f>
        <v>01-02-055-2</v>
      </c>
      <c r="J59" s="6">
        <f>Source!BA34</f>
        <v>10.17</v>
      </c>
      <c r="K59" s="23">
        <f>Source!S34</f>
        <v>570.2</v>
      </c>
      <c r="L59" s="6"/>
    </row>
    <row r="60" spans="1:12" ht="15">
      <c r="A60" s="6"/>
      <c r="B60" s="6"/>
      <c r="C60" s="6" t="s">
        <v>670</v>
      </c>
      <c r="D60" s="10" t="s">
        <v>671</v>
      </c>
      <c r="E60" s="6"/>
      <c r="F60" s="6">
        <f>Source!BZ34</f>
        <v>75.2</v>
      </c>
      <c r="G60" s="6"/>
      <c r="H60" s="23">
        <f>(F60/100)*((Source!S34/IF(Source!BA34&lt;&gt;0,Source!BA34,1))+(Source!R34/IF(Source!BS34&lt;&gt;0,Source!BS34,1)))</f>
        <v>42.16228121927237</v>
      </c>
      <c r="I60" s="6"/>
      <c r="J60" s="6">
        <f>Source!AT34</f>
        <v>75.2</v>
      </c>
      <c r="K60" s="23">
        <f>Source!X34</f>
        <v>428.79</v>
      </c>
      <c r="L60" s="6"/>
    </row>
    <row r="61" spans="1:12" ht="15">
      <c r="A61" s="6"/>
      <c r="B61" s="6"/>
      <c r="C61" s="6" t="s">
        <v>136</v>
      </c>
      <c r="D61" s="10" t="s">
        <v>671</v>
      </c>
      <c r="E61" s="6"/>
      <c r="F61" s="6">
        <f>Source!CA34</f>
        <v>45</v>
      </c>
      <c r="G61" s="6"/>
      <c r="H61" s="23">
        <f>(F61/100)*((Source!S34/IF(Source!BA34&lt;&gt;0,Source!BA34,1))+(Source!R34/IF(Source!BS34&lt;&gt;0,Source!BS34,1)))</f>
        <v>25.230088495575224</v>
      </c>
      <c r="I61" s="6"/>
      <c r="J61" s="6">
        <f>Source!AU34</f>
        <v>45</v>
      </c>
      <c r="K61" s="23">
        <f>Source!Y34</f>
        <v>256.59</v>
      </c>
      <c r="L61" s="6"/>
    </row>
    <row r="62" spans="1:12" ht="15">
      <c r="A62" s="35"/>
      <c r="B62" s="35"/>
      <c r="C62" s="35" t="s">
        <v>672</v>
      </c>
      <c r="D62" s="36" t="s">
        <v>673</v>
      </c>
      <c r="E62" s="35">
        <f>Source!AQ34</f>
        <v>189</v>
      </c>
      <c r="F62" s="35"/>
      <c r="G62" s="37">
        <f>Source!DI34</f>
      </c>
      <c r="H62" s="35"/>
      <c r="I62" s="35"/>
      <c r="J62" s="35"/>
      <c r="K62" s="35"/>
      <c r="L62" s="35">
        <f>Source!U34</f>
        <v>6.6906</v>
      </c>
    </row>
    <row r="63" spans="1:23" ht="15.75">
      <c r="A63" s="6"/>
      <c r="B63" s="6"/>
      <c r="C63" s="6"/>
      <c r="D63" s="6"/>
      <c r="E63" s="6"/>
      <c r="F63" s="6"/>
      <c r="G63" s="6"/>
      <c r="H63" s="33">
        <f>IF(Source!BA34&lt;&gt;0,Source!S34/Source!BA34,Source!S34)+IF(Source!BB34&lt;&gt;0,Source!Q34/Source!BB34,Source!Q34)+H60+H61</f>
        <v>123.45923303834809</v>
      </c>
      <c r="I63" s="34"/>
      <c r="J63" s="34"/>
      <c r="K63" s="33">
        <f>Source!S34+Source!Q34+K60+K61</f>
        <v>1255.58</v>
      </c>
      <c r="L63" s="34">
        <f>Source!U34</f>
        <v>6.6906</v>
      </c>
      <c r="M63" s="24">
        <f>H63</f>
        <v>123.45923303834809</v>
      </c>
      <c r="N63">
        <f>IF(Source!BA34&lt;&gt;0,Source!S34/Source!BA34,Source!S34)</f>
        <v>56.0668633235005</v>
      </c>
      <c r="O63">
        <f>IF(Source!BI34=1,(IF(Source!BA34&lt;&gt;0,Source!S34/Source!BA34,Source!S34)+IF(Source!BB34&lt;&gt;0,Source!Q34/Source!BB34,Source!Q34)+IF(Source!BC34&lt;&gt;0,Source!P34/Source!BC34,Source!P34)+((Source!BZ34/100)*((Source!S34/IF(Source!BA34&lt;&gt;0,Source!BA34,1))+(Source!R34/IF(Source!BS34&lt;&gt;0,Source!BS34,1))))+((Source!CA34/100)*((Source!S34/IF(Source!BA34&lt;&gt;0,Source!BA34,1))+(Source!R34/IF(Source!BS34&lt;&gt;0,Source!BS34,1))))),0)</f>
        <v>123.45923303834809</v>
      </c>
      <c r="P63">
        <f>IF(Source!BI34=2,(IF(Source!BA34&lt;&gt;0,Source!S34/Source!BA34,Source!S34)+IF(Source!BB34&lt;&gt;0,Source!Q34/Source!BB34,Source!Q34)+IF(Source!BC34&lt;&gt;0,Source!P34/Source!BC34,Source!P34)+((Source!BZ34/100)*((Source!S34/IF(Source!BA34&lt;&gt;0,Source!BA34,1))+(Source!R34/IF(Source!BS34&lt;&gt;0,Source!BS34,1))))+((Source!CA34/100)*((Source!S34/IF(Source!BA34&lt;&gt;0,Source!BA34,1))+(Source!R34/IF(Source!BS34&lt;&gt;0,Source!BS34,1))))),0)</f>
        <v>0</v>
      </c>
      <c r="Q63">
        <f>IF(Source!BI34=3,(IF(Source!BA34&lt;&gt;0,Source!S34/Source!BA34,Source!S34)+IF(Source!BB34&lt;&gt;0,Source!Q34/Source!BB34,Source!Q34)+IF(Source!BC34&lt;&gt;0,Source!P34/Source!BC34,Source!P34)+((Source!BZ34/100)*((Source!S34/IF(Source!BA34&lt;&gt;0,Source!BA34,1))+(Source!R34/IF(Source!BS34&lt;&gt;0,Source!BS34,1))))+((Source!CA34/100)*((Source!S34/IF(Source!BA34&lt;&gt;0,Source!BA34,1))+(Source!R34/IF(Source!BS34&lt;&gt;0,Source!BS34,1))))),0)</f>
        <v>0</v>
      </c>
      <c r="R63">
        <f>IF(Source!BI34=4,(IF(Source!BA34&lt;&gt;0,Source!S34/Source!BA34,Source!S34)+IF(Source!BB34&lt;&gt;0,Source!Q34/Source!BB34,Source!Q34)+IF(Source!BC34&lt;&gt;0,Source!P34/Source!BC34,Source!P34)+((Source!BZ34/100)*((Source!S34/IF(Source!BA34&lt;&gt;0,Source!BA34,1))+(Source!R34/IF(Source!BS34&lt;&gt;0,Source!BS34,1))))+((Source!CA34/100)*((Source!S34/IF(Source!BA34&lt;&gt;0,Source!BA34,1))+(Source!R34/IF(Source!BS34&lt;&gt;0,Source!BS34,1))))),0)</f>
        <v>0</v>
      </c>
      <c r="S63">
        <f>IF(Source!BI34=1,Source!O34+Source!X34+Source!Y34,0)</f>
        <v>1255.58</v>
      </c>
      <c r="T63">
        <f>IF(Source!BI34=2,Source!O34+Source!X34+Source!Y34,0)</f>
        <v>0</v>
      </c>
      <c r="U63">
        <f>IF(Source!BI34=3,Source!O34+Source!X34+Source!Y34,0)</f>
        <v>0</v>
      </c>
      <c r="V63">
        <f>IF(Source!BI34=4,Source!O34+Source!X34+Source!Y34,0)</f>
        <v>0</v>
      </c>
      <c r="W63">
        <f>IF(Source!BS34&lt;&gt;0,Source!R34/Source!BS34,Source!R34)</f>
        <v>0</v>
      </c>
    </row>
    <row r="64" spans="1:12" ht="45">
      <c r="A64" s="19" t="str">
        <f>Source!E35</f>
        <v>6</v>
      </c>
      <c r="B64" s="19" t="str">
        <f>Source!F35</f>
        <v>23-03-001-4</v>
      </c>
      <c r="C64" s="20" t="str">
        <f>CONCATENATE(Source!G35,"  ",Source!CN35)</f>
        <v>Устройство круглых сборных железобетонных канализационных колодцев диаметром 1 м в грунтах мокрых  </v>
      </c>
      <c r="D64" s="21" t="str">
        <f>Source!H35</f>
        <v>10 м3</v>
      </c>
      <c r="E64" s="8">
        <f>ROUND(Source!I35,6)</f>
        <v>0.072</v>
      </c>
      <c r="F64" s="8">
        <f>IF(Source!AK35&lt;&gt;0,Source!AK35,Source!AL35+Source!AM35+Source!AO35)</f>
        <v>27044.81</v>
      </c>
      <c r="G64" s="8"/>
      <c r="H64" s="8"/>
      <c r="I64" s="8"/>
      <c r="J64" s="8"/>
      <c r="K64" s="8"/>
      <c r="L64" s="8"/>
    </row>
    <row r="65" spans="1:12" ht="15">
      <c r="A65" s="6"/>
      <c r="B65" s="6"/>
      <c r="C65" s="6" t="s">
        <v>667</v>
      </c>
      <c r="D65" s="6"/>
      <c r="E65" s="6"/>
      <c r="F65" s="6">
        <f>Source!AO35</f>
        <v>1440.81</v>
      </c>
      <c r="G65" s="22">
        <f>Source!DG35</f>
      </c>
      <c r="H65" s="23">
        <f>IF(Source!BA35&lt;&gt;0,Source!S35/Source!BA35,Source!S35)</f>
        <v>103.73844641101279</v>
      </c>
      <c r="I65" s="6" t="str">
        <f>IF(Source!BO35&lt;&gt;"",Source!BO35,"")</f>
        <v>23-03-001-4</v>
      </c>
      <c r="J65" s="6">
        <f>Source!BA35</f>
        <v>10.17</v>
      </c>
      <c r="K65" s="23">
        <f>Source!S35</f>
        <v>1055.02</v>
      </c>
      <c r="L65" s="6"/>
    </row>
    <row r="66" spans="1:12" ht="15">
      <c r="A66" s="6"/>
      <c r="B66" s="6"/>
      <c r="C66" s="6" t="s">
        <v>120</v>
      </c>
      <c r="D66" s="6"/>
      <c r="E66" s="6"/>
      <c r="F66" s="6">
        <f>Source!AM35</f>
        <v>2581.04</v>
      </c>
      <c r="G66" s="22">
        <f>Source!DE35</f>
      </c>
      <c r="H66" s="23">
        <f>IF(Source!BB35&lt;&gt;0,Source!Q35/Source!BB35,Source!Q35)</f>
        <v>185.8340336134454</v>
      </c>
      <c r="I66" s="6"/>
      <c r="J66" s="6">
        <f>Source!BB35</f>
        <v>4.76</v>
      </c>
      <c r="K66" s="23">
        <f>Source!Q35</f>
        <v>884.57</v>
      </c>
      <c r="L66" s="6"/>
    </row>
    <row r="67" spans="1:12" ht="15">
      <c r="A67" s="6"/>
      <c r="B67" s="6"/>
      <c r="C67" s="6" t="s">
        <v>668</v>
      </c>
      <c r="D67" s="6"/>
      <c r="E67" s="6"/>
      <c r="F67" s="6">
        <f>Source!AN35</f>
        <v>264.74</v>
      </c>
      <c r="G67" s="22">
        <f>Source!DF35</f>
      </c>
      <c r="H67" s="25">
        <f>IF(Source!BS35&lt;&gt;0,Source!R35/Source!BS35,Source!R35)</f>
        <v>19.060963618485744</v>
      </c>
      <c r="I67" s="6"/>
      <c r="J67" s="6">
        <f>Source!BS35</f>
        <v>10.17</v>
      </c>
      <c r="K67" s="10">
        <f>Source!R35</f>
        <v>193.85</v>
      </c>
      <c r="L67" s="6"/>
    </row>
    <row r="68" spans="1:12" ht="15">
      <c r="A68" s="6"/>
      <c r="B68" s="6"/>
      <c r="C68" s="6" t="s">
        <v>669</v>
      </c>
      <c r="D68" s="6"/>
      <c r="E68" s="6"/>
      <c r="F68" s="6">
        <f>Source!AL35</f>
        <v>23022.96</v>
      </c>
      <c r="G68" s="22">
        <f>Source!DD35</f>
      </c>
      <c r="H68" s="23">
        <f>IF(Source!BC35&lt;&gt;0,Source!P35/Source!BC35,Source!P35)</f>
        <v>1657.6537585421415</v>
      </c>
      <c r="I68" s="6"/>
      <c r="J68" s="6">
        <f>Source!BC35</f>
        <v>4.39</v>
      </c>
      <c r="K68" s="23">
        <f>Source!P35</f>
        <v>7277.1</v>
      </c>
      <c r="L68" s="6"/>
    </row>
    <row r="69" spans="1:12" ht="15">
      <c r="A69" s="6"/>
      <c r="B69" s="6"/>
      <c r="C69" s="6" t="s">
        <v>670</v>
      </c>
      <c r="D69" s="10" t="s">
        <v>671</v>
      </c>
      <c r="E69" s="6"/>
      <c r="F69" s="6">
        <f>Source!BZ35</f>
        <v>122.2</v>
      </c>
      <c r="G69" s="6"/>
      <c r="H69" s="23">
        <f>(F69/100)*((Source!S35/IF(Source!BA35&lt;&gt;0,Source!BA35,1))+(Source!R35/IF(Source!BS35&lt;&gt;0,Source!BS35,1)))</f>
        <v>150.0608790560472</v>
      </c>
      <c r="I69" s="6"/>
      <c r="J69" s="6">
        <f>Source!AT35</f>
        <v>122.2</v>
      </c>
      <c r="K69" s="23">
        <f>Source!X35</f>
        <v>1526.12</v>
      </c>
      <c r="L69" s="6"/>
    </row>
    <row r="70" spans="1:12" ht="15">
      <c r="A70" s="6"/>
      <c r="B70" s="6"/>
      <c r="C70" s="6" t="s">
        <v>136</v>
      </c>
      <c r="D70" s="10" t="s">
        <v>671</v>
      </c>
      <c r="E70" s="6"/>
      <c r="F70" s="6">
        <f>Source!CA35</f>
        <v>89</v>
      </c>
      <c r="G70" s="6"/>
      <c r="H70" s="23">
        <f>(F70/100)*((Source!S35/IF(Source!BA35&lt;&gt;0,Source!BA35,1))+(Source!R35/IF(Source!BS35&lt;&gt;0,Source!BS35,1)))</f>
        <v>109.2914749262537</v>
      </c>
      <c r="I70" s="6"/>
      <c r="J70" s="6">
        <f>Source!AU35</f>
        <v>89</v>
      </c>
      <c r="K70" s="23">
        <f>Source!Y35</f>
        <v>1111.49</v>
      </c>
      <c r="L70" s="6"/>
    </row>
    <row r="71" spans="1:12" ht="15">
      <c r="A71" s="35"/>
      <c r="B71" s="35"/>
      <c r="C71" s="35" t="s">
        <v>672</v>
      </c>
      <c r="D71" s="36" t="s">
        <v>673</v>
      </c>
      <c r="E71" s="35">
        <f>Source!AQ35</f>
        <v>158.68</v>
      </c>
      <c r="F71" s="35"/>
      <c r="G71" s="37">
        <f>Source!DI35</f>
      </c>
      <c r="H71" s="35"/>
      <c r="I71" s="35"/>
      <c r="J71" s="35"/>
      <c r="K71" s="35"/>
      <c r="L71" s="35">
        <f>Source!U35</f>
        <v>11.42496</v>
      </c>
    </row>
    <row r="72" spans="1:23" ht="15.75">
      <c r="A72" s="6"/>
      <c r="B72" s="6"/>
      <c r="C72" s="6"/>
      <c r="D72" s="6"/>
      <c r="E72" s="6"/>
      <c r="F72" s="6"/>
      <c r="G72" s="6"/>
      <c r="H72" s="33">
        <f>IF(Source!BA35&lt;&gt;0,Source!S35/Source!BA35,Source!S35)+IF(Source!BB35&lt;&gt;0,Source!Q35/Source!BB35,Source!Q35)+H68+H69+H70</f>
        <v>2206.5785925489004</v>
      </c>
      <c r="I72" s="34"/>
      <c r="J72" s="34"/>
      <c r="K72" s="33">
        <f>Source!S35+Source!Q35+K68+K69+K70</f>
        <v>11854.300000000001</v>
      </c>
      <c r="L72" s="34">
        <f>Source!U35</f>
        <v>11.42496</v>
      </c>
      <c r="M72" s="24">
        <f>H72</f>
        <v>2206.5785925489004</v>
      </c>
      <c r="N72">
        <f>IF(Source!BA35&lt;&gt;0,Source!S35/Source!BA35,Source!S35)</f>
        <v>103.73844641101279</v>
      </c>
      <c r="O72">
        <f>IF(Source!BI35=1,(IF(Source!BA35&lt;&gt;0,Source!S35/Source!BA35,Source!S35)+IF(Source!BB35&lt;&gt;0,Source!Q35/Source!BB35,Source!Q35)+IF(Source!BC35&lt;&gt;0,Source!P35/Source!BC35,Source!P35)+((Source!BZ35/100)*((Source!S35/IF(Source!BA35&lt;&gt;0,Source!BA35,1))+(Source!R35/IF(Source!BS35&lt;&gt;0,Source!BS35,1))))+((Source!CA35/100)*((Source!S35/IF(Source!BA35&lt;&gt;0,Source!BA35,1))+(Source!R35/IF(Source!BS35&lt;&gt;0,Source!BS35,1))))),0)</f>
        <v>2206.5785925489004</v>
      </c>
      <c r="P72">
        <f>IF(Source!BI35=2,(IF(Source!BA35&lt;&gt;0,Source!S35/Source!BA35,Source!S35)+IF(Source!BB35&lt;&gt;0,Source!Q35/Source!BB35,Source!Q35)+IF(Source!BC35&lt;&gt;0,Source!P35/Source!BC35,Source!P35)+((Source!BZ35/100)*((Source!S35/IF(Source!BA35&lt;&gt;0,Source!BA35,1))+(Source!R35/IF(Source!BS35&lt;&gt;0,Source!BS35,1))))+((Source!CA35/100)*((Source!S35/IF(Source!BA35&lt;&gt;0,Source!BA35,1))+(Source!R35/IF(Source!BS35&lt;&gt;0,Source!BS35,1))))),0)</f>
        <v>0</v>
      </c>
      <c r="Q72">
        <f>IF(Source!BI35=3,(IF(Source!BA35&lt;&gt;0,Source!S35/Source!BA35,Source!S35)+IF(Source!BB35&lt;&gt;0,Source!Q35/Source!BB35,Source!Q35)+IF(Source!BC35&lt;&gt;0,Source!P35/Source!BC35,Source!P35)+((Source!BZ35/100)*((Source!S35/IF(Source!BA35&lt;&gt;0,Source!BA35,1))+(Source!R35/IF(Source!BS35&lt;&gt;0,Source!BS35,1))))+((Source!CA35/100)*((Source!S35/IF(Source!BA35&lt;&gt;0,Source!BA35,1))+(Source!R35/IF(Source!BS35&lt;&gt;0,Source!BS35,1))))),0)</f>
        <v>0</v>
      </c>
      <c r="R72">
        <f>IF(Source!BI35=4,(IF(Source!BA35&lt;&gt;0,Source!S35/Source!BA35,Source!S35)+IF(Source!BB35&lt;&gt;0,Source!Q35/Source!BB35,Source!Q35)+IF(Source!BC35&lt;&gt;0,Source!P35/Source!BC35,Source!P35)+((Source!BZ35/100)*((Source!S35/IF(Source!BA35&lt;&gt;0,Source!BA35,1))+(Source!R35/IF(Source!BS35&lt;&gt;0,Source!BS35,1))))+((Source!CA35/100)*((Source!S35/IF(Source!BA35&lt;&gt;0,Source!BA35,1))+(Source!R35/IF(Source!BS35&lt;&gt;0,Source!BS35,1))))),0)</f>
        <v>0</v>
      </c>
      <c r="S72">
        <f>IF(Source!BI35=1,Source!O35+Source!X35+Source!Y35,0)</f>
        <v>11854.300000000001</v>
      </c>
      <c r="T72">
        <f>IF(Source!BI35=2,Source!O35+Source!X35+Source!Y35,0)</f>
        <v>0</v>
      </c>
      <c r="U72">
        <f>IF(Source!BI35=3,Source!O35+Source!X35+Source!Y35,0)</f>
        <v>0</v>
      </c>
      <c r="V72">
        <f>IF(Source!BI35=4,Source!O35+Source!X35+Source!Y35,0)</f>
        <v>0</v>
      </c>
      <c r="W72">
        <f>IF(Source!BS35&lt;&gt;0,Source!R35/Source!BS35,Source!R35)</f>
        <v>19.060963618485744</v>
      </c>
    </row>
    <row r="73" spans="1:12" ht="30">
      <c r="A73" s="19" t="str">
        <f>Source!E36</f>
        <v>7</v>
      </c>
      <c r="B73" s="19" t="str">
        <f>Source!F36</f>
        <v>22-03-011-3</v>
      </c>
      <c r="C73" s="20" t="str">
        <f>CONCATENATE(Source!G36,"  ",Source!CN36)</f>
        <v>Установка гидрантов пожарных  </v>
      </c>
      <c r="D73" s="21" t="str">
        <f>Source!H36</f>
        <v>шт.</v>
      </c>
      <c r="E73" s="8">
        <f>ROUND(Source!I36,6)</f>
        <v>1</v>
      </c>
      <c r="F73" s="8">
        <f>IF(Source!AK36&lt;&gt;0,Source!AK36,Source!AL36+Source!AM36+Source!AO36)</f>
        <v>1212.7</v>
      </c>
      <c r="G73" s="8"/>
      <c r="H73" s="8"/>
      <c r="I73" s="8"/>
      <c r="J73" s="8"/>
      <c r="K73" s="8"/>
      <c r="L73" s="8"/>
    </row>
    <row r="74" spans="1:12" ht="15">
      <c r="A74" s="6"/>
      <c r="B74" s="6"/>
      <c r="C74" s="6" t="s">
        <v>667</v>
      </c>
      <c r="D74" s="6"/>
      <c r="E74" s="6"/>
      <c r="F74" s="6">
        <f>Source!AO36</f>
        <v>16.89</v>
      </c>
      <c r="G74" s="22">
        <f>Source!DG36</f>
      </c>
      <c r="H74" s="23">
        <f>IF(Source!BA36&lt;&gt;0,Source!S36/Source!BA36,Source!S36)</f>
        <v>16.889872173058016</v>
      </c>
      <c r="I74" s="6" t="str">
        <f>IF(Source!BO36&lt;&gt;"",Source!BO36,"")</f>
        <v>22-03-011-3</v>
      </c>
      <c r="J74" s="6">
        <f>Source!BA36</f>
        <v>10.17</v>
      </c>
      <c r="K74" s="23">
        <f>Source!S36</f>
        <v>171.77</v>
      </c>
      <c r="L74" s="6"/>
    </row>
    <row r="75" spans="1:12" ht="15">
      <c r="A75" s="6"/>
      <c r="B75" s="6"/>
      <c r="C75" s="6" t="s">
        <v>120</v>
      </c>
      <c r="D75" s="6"/>
      <c r="E75" s="6"/>
      <c r="F75" s="6">
        <f>Source!AM36</f>
        <v>4.5</v>
      </c>
      <c r="G75" s="22">
        <f>Source!DE36</f>
      </c>
      <c r="H75" s="23">
        <f>IF(Source!BB36&lt;&gt;0,Source!Q36/Source!BB36,Source!Q36)</f>
        <v>4.5</v>
      </c>
      <c r="I75" s="6"/>
      <c r="J75" s="6">
        <f>Source!BB36</f>
        <v>4.88</v>
      </c>
      <c r="K75" s="23">
        <f>Source!Q36</f>
        <v>21.96</v>
      </c>
      <c r="L75" s="6"/>
    </row>
    <row r="76" spans="1:12" ht="15">
      <c r="A76" s="6"/>
      <c r="B76" s="6"/>
      <c r="C76" s="6" t="s">
        <v>668</v>
      </c>
      <c r="D76" s="6"/>
      <c r="E76" s="6"/>
      <c r="F76" s="6">
        <f>Source!AN36</f>
        <v>0.27</v>
      </c>
      <c r="G76" s="22">
        <f>Source!DF36</f>
      </c>
      <c r="H76" s="25">
        <f>IF(Source!BS36&lt;&gt;0,Source!R36/Source!BS36,Source!R36)</f>
        <v>0.2704031465093412</v>
      </c>
      <c r="I76" s="6"/>
      <c r="J76" s="6">
        <f>Source!BS36</f>
        <v>10.17</v>
      </c>
      <c r="K76" s="10">
        <f>Source!R36</f>
        <v>2.75</v>
      </c>
      <c r="L76" s="6"/>
    </row>
    <row r="77" spans="1:12" ht="15">
      <c r="A77" s="6"/>
      <c r="B77" s="6"/>
      <c r="C77" s="6" t="s">
        <v>669</v>
      </c>
      <c r="D77" s="6"/>
      <c r="E77" s="6"/>
      <c r="F77" s="6">
        <f>Source!AL36</f>
        <v>1191.31</v>
      </c>
      <c r="G77" s="22">
        <f>Source!DD36</f>
      </c>
      <c r="H77" s="23">
        <f>IF(Source!BC36&lt;&gt;0,Source!P36/Source!BC36,Source!P36)</f>
        <v>1191.3102310231025</v>
      </c>
      <c r="I77" s="6"/>
      <c r="J77" s="6">
        <f>Source!BC36</f>
        <v>6.06</v>
      </c>
      <c r="K77" s="23">
        <f>Source!P36</f>
        <v>7219.34</v>
      </c>
      <c r="L77" s="6"/>
    </row>
    <row r="78" spans="1:12" ht="15">
      <c r="A78" s="6"/>
      <c r="B78" s="6"/>
      <c r="C78" s="6" t="s">
        <v>670</v>
      </c>
      <c r="D78" s="10" t="s">
        <v>671</v>
      </c>
      <c r="E78" s="6"/>
      <c r="F78" s="6">
        <f>Source!BZ36</f>
        <v>122.2</v>
      </c>
      <c r="G78" s="6"/>
      <c r="H78" s="23">
        <f>(F78/100)*((Source!S36/IF(Source!BA36&lt;&gt;0,Source!BA36,1))+(Source!R36/IF(Source!BS36&lt;&gt;0,Source!BS36,1)))</f>
        <v>20.96985644051131</v>
      </c>
      <c r="I78" s="6"/>
      <c r="J78" s="6">
        <f>Source!AT36</f>
        <v>122.2</v>
      </c>
      <c r="K78" s="23">
        <f>Source!X36</f>
        <v>213.26</v>
      </c>
      <c r="L78" s="6"/>
    </row>
    <row r="79" spans="1:12" ht="15">
      <c r="A79" s="6"/>
      <c r="B79" s="6"/>
      <c r="C79" s="6" t="s">
        <v>136</v>
      </c>
      <c r="D79" s="10" t="s">
        <v>671</v>
      </c>
      <c r="E79" s="6"/>
      <c r="F79" s="6">
        <f>Source!CA36</f>
        <v>89</v>
      </c>
      <c r="G79" s="6"/>
      <c r="H79" s="23">
        <f>(F79/100)*((Source!S36/IF(Source!BA36&lt;&gt;0,Source!BA36,1))+(Source!R36/IF(Source!BS36&lt;&gt;0,Source!BS36,1)))</f>
        <v>15.272645034414948</v>
      </c>
      <c r="I79" s="6"/>
      <c r="J79" s="6">
        <f>Source!AU36</f>
        <v>89</v>
      </c>
      <c r="K79" s="23">
        <f>Source!Y36</f>
        <v>155.32</v>
      </c>
      <c r="L79" s="6"/>
    </row>
    <row r="80" spans="1:12" ht="15">
      <c r="A80" s="35"/>
      <c r="B80" s="35"/>
      <c r="C80" s="35" t="s">
        <v>672</v>
      </c>
      <c r="D80" s="36" t="s">
        <v>673</v>
      </c>
      <c r="E80" s="35">
        <f>Source!AQ36</f>
        <v>1.98</v>
      </c>
      <c r="F80" s="35"/>
      <c r="G80" s="37">
        <f>Source!DI36</f>
      </c>
      <c r="H80" s="35"/>
      <c r="I80" s="35"/>
      <c r="J80" s="35"/>
      <c r="K80" s="35"/>
      <c r="L80" s="35">
        <f>Source!U36</f>
        <v>1.98</v>
      </c>
    </row>
    <row r="81" spans="1:23" ht="15.75">
      <c r="A81" s="6"/>
      <c r="B81" s="6"/>
      <c r="C81" s="6"/>
      <c r="D81" s="6"/>
      <c r="E81" s="6"/>
      <c r="F81" s="6"/>
      <c r="G81" s="6"/>
      <c r="H81" s="33">
        <f>IF(Source!BA36&lt;&gt;0,Source!S36/Source!BA36,Source!S36)+IF(Source!BB36&lt;&gt;0,Source!Q36/Source!BB36,Source!Q36)+H77+H78+H79</f>
        <v>1248.9426046710867</v>
      </c>
      <c r="I81" s="34"/>
      <c r="J81" s="34"/>
      <c r="K81" s="33">
        <f>Source!S36+Source!Q36+K77+K78+K79</f>
        <v>7781.65</v>
      </c>
      <c r="L81" s="34">
        <f>Source!U36</f>
        <v>1.98</v>
      </c>
      <c r="M81" s="24">
        <f>H81</f>
        <v>1248.9426046710867</v>
      </c>
      <c r="N81">
        <f>IF(Source!BA36&lt;&gt;0,Source!S36/Source!BA36,Source!S36)</f>
        <v>16.889872173058016</v>
      </c>
      <c r="O81">
        <f>IF(Source!BI36=1,(IF(Source!BA36&lt;&gt;0,Source!S36/Source!BA36,Source!S36)+IF(Source!BB36&lt;&gt;0,Source!Q36/Source!BB36,Source!Q36)+IF(Source!BC36&lt;&gt;0,Source!P36/Source!BC36,Source!P36)+((Source!BZ36/100)*((Source!S36/IF(Source!BA36&lt;&gt;0,Source!BA36,1))+(Source!R36/IF(Source!BS36&lt;&gt;0,Source!BS36,1))))+((Source!CA36/100)*((Source!S36/IF(Source!BA36&lt;&gt;0,Source!BA36,1))+(Source!R36/IF(Source!BS36&lt;&gt;0,Source!BS36,1))))),0)</f>
        <v>1248.9426046710867</v>
      </c>
      <c r="P81">
        <f>IF(Source!BI36=2,(IF(Source!BA36&lt;&gt;0,Source!S36/Source!BA36,Source!S36)+IF(Source!BB36&lt;&gt;0,Source!Q36/Source!BB36,Source!Q36)+IF(Source!BC36&lt;&gt;0,Source!P36/Source!BC36,Source!P36)+((Source!BZ36/100)*((Source!S36/IF(Source!BA36&lt;&gt;0,Source!BA36,1))+(Source!R36/IF(Source!BS36&lt;&gt;0,Source!BS36,1))))+((Source!CA36/100)*((Source!S36/IF(Source!BA36&lt;&gt;0,Source!BA36,1))+(Source!R36/IF(Source!BS36&lt;&gt;0,Source!BS36,1))))),0)</f>
        <v>0</v>
      </c>
      <c r="Q81">
        <f>IF(Source!BI36=3,(IF(Source!BA36&lt;&gt;0,Source!S36/Source!BA36,Source!S36)+IF(Source!BB36&lt;&gt;0,Source!Q36/Source!BB36,Source!Q36)+IF(Source!BC36&lt;&gt;0,Source!P36/Source!BC36,Source!P36)+((Source!BZ36/100)*((Source!S36/IF(Source!BA36&lt;&gt;0,Source!BA36,1))+(Source!R36/IF(Source!BS36&lt;&gt;0,Source!BS36,1))))+((Source!CA36/100)*((Source!S36/IF(Source!BA36&lt;&gt;0,Source!BA36,1))+(Source!R36/IF(Source!BS36&lt;&gt;0,Source!BS36,1))))),0)</f>
        <v>0</v>
      </c>
      <c r="R81">
        <f>IF(Source!BI36=4,(IF(Source!BA36&lt;&gt;0,Source!S36/Source!BA36,Source!S36)+IF(Source!BB36&lt;&gt;0,Source!Q36/Source!BB36,Source!Q36)+IF(Source!BC36&lt;&gt;0,Source!P36/Source!BC36,Source!P36)+((Source!BZ36/100)*((Source!S36/IF(Source!BA36&lt;&gt;0,Source!BA36,1))+(Source!R36/IF(Source!BS36&lt;&gt;0,Source!BS36,1))))+((Source!CA36/100)*((Source!S36/IF(Source!BA36&lt;&gt;0,Source!BA36,1))+(Source!R36/IF(Source!BS36&lt;&gt;0,Source!BS36,1))))),0)</f>
        <v>0</v>
      </c>
      <c r="S81">
        <f>IF(Source!BI36=1,Source!O36+Source!X36+Source!Y36,0)</f>
        <v>7781.65</v>
      </c>
      <c r="T81">
        <f>IF(Source!BI36=2,Source!O36+Source!X36+Source!Y36,0)</f>
        <v>0</v>
      </c>
      <c r="U81">
        <f>IF(Source!BI36=3,Source!O36+Source!X36+Source!Y36,0)</f>
        <v>0</v>
      </c>
      <c r="V81">
        <f>IF(Source!BI36=4,Source!O36+Source!X36+Source!Y36,0)</f>
        <v>0</v>
      </c>
      <c r="W81">
        <f>IF(Source!BS36&lt;&gt;0,Source!R36/Source!BS36,Source!R36)</f>
        <v>0.2704031465093412</v>
      </c>
    </row>
    <row r="82" spans="1:12" ht="30">
      <c r="A82" s="19" t="str">
        <f>Source!E37</f>
        <v>8</v>
      </c>
      <c r="B82" s="19" t="str">
        <f>Source!F37</f>
        <v>22-01-021-1</v>
      </c>
      <c r="C82" s="20" t="str">
        <f>CONCATENATE(Source!G37,"  ",Source!CN37)</f>
        <v>Укладка трубопроводов из полиэтиленовых труб диаметром 50 мм  </v>
      </c>
      <c r="D82" s="21" t="str">
        <f>Source!H37</f>
        <v>км</v>
      </c>
      <c r="E82" s="8">
        <f>ROUND(Source!I37,6)</f>
        <v>0.3</v>
      </c>
      <c r="F82" s="8">
        <f>IF(Source!AK37&lt;&gt;0,Source!AK37,Source!AL37+Source!AM37+Source!AO37)</f>
        <v>21622.39</v>
      </c>
      <c r="G82" s="8"/>
      <c r="H82" s="8"/>
      <c r="I82" s="8"/>
      <c r="J82" s="8"/>
      <c r="K82" s="8"/>
      <c r="L82" s="8"/>
    </row>
    <row r="83" spans="1:12" ht="15">
      <c r="A83" s="6"/>
      <c r="B83" s="6"/>
      <c r="C83" s="6" t="s">
        <v>667</v>
      </c>
      <c r="D83" s="6"/>
      <c r="E83" s="6"/>
      <c r="F83" s="6">
        <f>Source!AO37</f>
        <v>1866.32</v>
      </c>
      <c r="G83" s="22">
        <f>Source!DG37</f>
      </c>
      <c r="H83" s="23">
        <f>IF(Source!BA37&lt;&gt;0,Source!S37/Source!BA37,Source!S37)</f>
        <v>559.8957718780728</v>
      </c>
      <c r="I83" s="6" t="str">
        <f>IF(Source!BO37&lt;&gt;"",Source!BO37,"")</f>
        <v>22-01-021-1</v>
      </c>
      <c r="J83" s="6">
        <f>Source!BA37</f>
        <v>10.17</v>
      </c>
      <c r="K83" s="23">
        <f>Source!S37</f>
        <v>5694.14</v>
      </c>
      <c r="L83" s="6"/>
    </row>
    <row r="84" spans="1:12" ht="15">
      <c r="A84" s="6"/>
      <c r="B84" s="6"/>
      <c r="C84" s="6" t="s">
        <v>120</v>
      </c>
      <c r="D84" s="6"/>
      <c r="E84" s="6"/>
      <c r="F84" s="6">
        <f>Source!AM37</f>
        <v>2290.16</v>
      </c>
      <c r="G84" s="22">
        <f>Source!DE37</f>
      </c>
      <c r="H84" s="23">
        <f>IF(Source!BB37&lt;&gt;0,Source!Q37/Source!BB37,Source!Q37)</f>
        <v>687.0470085470087</v>
      </c>
      <c r="I84" s="6"/>
      <c r="J84" s="6">
        <f>Source!BB37</f>
        <v>4.68</v>
      </c>
      <c r="K84" s="23">
        <f>Source!Q37</f>
        <v>3215.38</v>
      </c>
      <c r="L84" s="6"/>
    </row>
    <row r="85" spans="1:12" ht="15">
      <c r="A85" s="6"/>
      <c r="B85" s="6"/>
      <c r="C85" s="6" t="s">
        <v>668</v>
      </c>
      <c r="D85" s="6"/>
      <c r="E85" s="6"/>
      <c r="F85" s="6">
        <f>Source!AN37</f>
        <v>285.79</v>
      </c>
      <c r="G85" s="22">
        <f>Source!DF37</f>
      </c>
      <c r="H85" s="25">
        <f>IF(Source!BS37&lt;&gt;0,Source!R37/Source!BS37,Source!R37)</f>
        <v>85.73746312684366</v>
      </c>
      <c r="I85" s="6"/>
      <c r="J85" s="6">
        <f>Source!BS37</f>
        <v>10.17</v>
      </c>
      <c r="K85" s="10">
        <f>Source!R37</f>
        <v>871.95</v>
      </c>
      <c r="L85" s="6"/>
    </row>
    <row r="86" spans="1:12" ht="15">
      <c r="A86" s="6"/>
      <c r="B86" s="6"/>
      <c r="C86" s="6" t="s">
        <v>669</v>
      </c>
      <c r="D86" s="6"/>
      <c r="E86" s="6"/>
      <c r="F86" s="6">
        <f>Source!AL37</f>
        <v>17465.91</v>
      </c>
      <c r="G86" s="22">
        <f>Source!DD37</f>
      </c>
      <c r="H86" s="23">
        <f>IF(Source!BC37&lt;&gt;0,Source!P37/Source!BC37,Source!P37)</f>
        <v>5239.771428571428</v>
      </c>
      <c r="I86" s="6"/>
      <c r="J86" s="6">
        <f>Source!BC37</f>
        <v>2.1</v>
      </c>
      <c r="K86" s="23">
        <f>Source!P37</f>
        <v>11003.52</v>
      </c>
      <c r="L86" s="6"/>
    </row>
    <row r="87" spans="1:12" ht="15">
      <c r="A87" s="6"/>
      <c r="B87" s="6"/>
      <c r="C87" s="6" t="s">
        <v>670</v>
      </c>
      <c r="D87" s="10" t="s">
        <v>671</v>
      </c>
      <c r="E87" s="6"/>
      <c r="F87" s="6">
        <f>Source!BZ37</f>
        <v>122.2</v>
      </c>
      <c r="G87" s="6"/>
      <c r="H87" s="23">
        <f>(F87/100)*((Source!S37/IF(Source!BA37&lt;&gt;0,Source!BA37,1))+(Source!R37/IF(Source!BS37&lt;&gt;0,Source!BS37,1)))</f>
        <v>788.9638131760079</v>
      </c>
      <c r="I87" s="6"/>
      <c r="J87" s="6">
        <f>Source!AT37</f>
        <v>122.2</v>
      </c>
      <c r="K87" s="23">
        <f>Source!X37</f>
        <v>8023.76</v>
      </c>
      <c r="L87" s="6"/>
    </row>
    <row r="88" spans="1:12" ht="15">
      <c r="A88" s="6"/>
      <c r="B88" s="6"/>
      <c r="C88" s="6" t="s">
        <v>136</v>
      </c>
      <c r="D88" s="10" t="s">
        <v>671</v>
      </c>
      <c r="E88" s="6"/>
      <c r="F88" s="6">
        <f>Source!CA37</f>
        <v>89</v>
      </c>
      <c r="G88" s="6"/>
      <c r="H88" s="23">
        <f>(F88/100)*((Source!S37/IF(Source!BA37&lt;&gt;0,Source!BA37,1))+(Source!R37/IF(Source!BS37&lt;&gt;0,Source!BS37,1)))</f>
        <v>574.6135791543757</v>
      </c>
      <c r="I88" s="6"/>
      <c r="J88" s="6">
        <f>Source!AU37</f>
        <v>89</v>
      </c>
      <c r="K88" s="23">
        <f>Source!Y37</f>
        <v>5843.82</v>
      </c>
      <c r="L88" s="6"/>
    </row>
    <row r="89" spans="1:12" ht="15">
      <c r="A89" s="6"/>
      <c r="B89" s="6"/>
      <c r="C89" s="6" t="s">
        <v>672</v>
      </c>
      <c r="D89" s="10" t="s">
        <v>673</v>
      </c>
      <c r="E89" s="6">
        <f>Source!AQ37</f>
        <v>200.68</v>
      </c>
      <c r="F89" s="6"/>
      <c r="G89" s="22">
        <f>Source!DI37</f>
      </c>
      <c r="H89" s="6"/>
      <c r="I89" s="6"/>
      <c r="J89" s="6"/>
      <c r="K89" s="6"/>
      <c r="L89" s="6">
        <f>Source!U37</f>
        <v>60.204</v>
      </c>
    </row>
    <row r="90" spans="1:23" ht="45">
      <c r="A90" s="19"/>
      <c r="B90" s="19" t="str">
        <f>Source!F38</f>
        <v>530-0044</v>
      </c>
      <c r="C90" s="20" t="str">
        <f>CONCATENATE(Source!G38,"  ",Source!CN38)</f>
        <v>Трубы напорные из полиэтилена низкого давления среднего типа, наружным диаметром 50 мм  </v>
      </c>
      <c r="D90" s="21" t="str">
        <f>Source!H38</f>
        <v>10 м</v>
      </c>
      <c r="E90" s="8">
        <f>ROUND(Source!I38,6)</f>
        <v>-30.3</v>
      </c>
      <c r="F90" s="8">
        <f>IF(Source!AL38=0,Source!AK38,Source!AL38)</f>
        <v>172.8</v>
      </c>
      <c r="G90" s="26">
        <f>Source!DD38</f>
      </c>
      <c r="H90" s="9">
        <f>IF(Source!BC38&lt;&gt;0,Source!O38/Source!BC38,Source!O38)</f>
        <v>-5235.838095238095</v>
      </c>
      <c r="I90" s="8"/>
      <c r="J90" s="8">
        <f>Source!BC38</f>
        <v>2.1</v>
      </c>
      <c r="K90" s="9">
        <f>Source!O38</f>
        <v>-10995.26</v>
      </c>
      <c r="L90" s="8"/>
      <c r="N90">
        <f>IF(Source!BA38&lt;&gt;0,Source!S38/Source!BA38,Source!S38)</f>
        <v>0</v>
      </c>
      <c r="O90">
        <f>IF(Source!BI38=1,(IF(Source!BC38&lt;&gt;0,Source!O38/Source!BC38,Source!O38)),0)</f>
        <v>-5235.838095238095</v>
      </c>
      <c r="P90">
        <f>IF(Source!BI38=2,(IF(Source!BC38&lt;&gt;0,Source!O38/Source!BC38,Source!O38)),0)</f>
        <v>0</v>
      </c>
      <c r="Q90">
        <f>IF(Source!BI38=3,(IF(Source!BC38&lt;&gt;0,Source!O38/Source!BC38,Source!O38)),0)</f>
        <v>0</v>
      </c>
      <c r="R90">
        <f>IF(Source!BI38=4,(IF(Source!BC38&lt;&gt;0,Source!O38/Source!BC38,Source!O38)),0)</f>
        <v>0</v>
      </c>
      <c r="S90">
        <f>IF(Source!BI38=1,Source!O38+Source!X38+Source!Y38,0)</f>
        <v>-10995.26</v>
      </c>
      <c r="T90">
        <f>IF(Source!BI38=2,Source!O38+Source!X38+Source!Y38,0)</f>
        <v>0</v>
      </c>
      <c r="U90">
        <f>IF(Source!BI38=3,Source!O38+Source!X38+Source!Y38,0)</f>
        <v>0</v>
      </c>
      <c r="V90">
        <f>IF(Source!BI38=4,Source!O38+Source!X38+Source!Y38,0)</f>
        <v>0</v>
      </c>
      <c r="W90">
        <f>IF(Source!BS38&lt;&gt;0,Source!R38/Source!BS38,Source!R38)</f>
        <v>0</v>
      </c>
    </row>
    <row r="91" spans="1:23" ht="45">
      <c r="A91" s="27"/>
      <c r="B91" s="27" t="str">
        <f>Source!F39</f>
        <v>530-0041</v>
      </c>
      <c r="C91" s="28" t="str">
        <f>CONCATENATE(Source!G39,"  ",Source!CN39)</f>
        <v>Трубы напорные из полиэтилена низкого давления среднего типа, наружным диаметром 25 мм  </v>
      </c>
      <c r="D91" s="29" t="str">
        <f>Source!H39</f>
        <v>10 м</v>
      </c>
      <c r="E91" s="30">
        <f>ROUND(Source!I39,6)</f>
        <v>30.3</v>
      </c>
      <c r="F91" s="30">
        <f>IF(Source!AL39=0,Source!AK39,Source!AL39)</f>
        <v>58.56</v>
      </c>
      <c r="G91" s="31">
        <f>Source!DD39</f>
      </c>
      <c r="H91" s="32">
        <f>IF(Source!BC39&lt;&gt;0,Source!O39/Source!BC39,Source!O39)</f>
        <v>1774.3666666666666</v>
      </c>
      <c r="I91" s="30"/>
      <c r="J91" s="30">
        <f>Source!BC39</f>
        <v>2.1</v>
      </c>
      <c r="K91" s="32">
        <f>Source!O39</f>
        <v>3726.17</v>
      </c>
      <c r="L91" s="30"/>
      <c r="N91">
        <f>IF(Source!BA39&lt;&gt;0,Source!S39/Source!BA39,Source!S39)</f>
        <v>0</v>
      </c>
      <c r="O91">
        <f>IF(Source!BI39=1,(IF(Source!BC39&lt;&gt;0,Source!O39/Source!BC39,Source!O39)),0)</f>
        <v>1774.3666666666666</v>
      </c>
      <c r="P91">
        <f>IF(Source!BI39=2,(IF(Source!BC39&lt;&gt;0,Source!O39/Source!BC39,Source!O39)),0)</f>
        <v>0</v>
      </c>
      <c r="Q91">
        <f>IF(Source!BI39=3,(IF(Source!BC39&lt;&gt;0,Source!O39/Source!BC39,Source!O39)),0)</f>
        <v>0</v>
      </c>
      <c r="R91">
        <f>IF(Source!BI39=4,(IF(Source!BC39&lt;&gt;0,Source!O39/Source!BC39,Source!O39)),0)</f>
        <v>0</v>
      </c>
      <c r="S91">
        <f>IF(Source!BI39=1,Source!O39+Source!X39+Source!Y39,0)</f>
        <v>3726.17</v>
      </c>
      <c r="T91">
        <f>IF(Source!BI39=2,Source!O39+Source!X39+Source!Y39,0)</f>
        <v>0</v>
      </c>
      <c r="U91">
        <f>IF(Source!BI39=3,Source!O39+Source!X39+Source!Y39,0)</f>
        <v>0</v>
      </c>
      <c r="V91">
        <f>IF(Source!BI39=4,Source!O39+Source!X39+Source!Y39,0)</f>
        <v>0</v>
      </c>
      <c r="W91">
        <f>IF(Source!BS39&lt;&gt;0,Source!R39/Source!BS39,Source!R39)</f>
        <v>0</v>
      </c>
    </row>
    <row r="92" spans="1:23" ht="15.75">
      <c r="A92" s="6"/>
      <c r="B92" s="6"/>
      <c r="C92" s="6"/>
      <c r="D92" s="6"/>
      <c r="E92" s="6"/>
      <c r="F92" s="6"/>
      <c r="G92" s="6"/>
      <c r="H92" s="33">
        <f>IF(Source!BA37&lt;&gt;0,Source!S37/Source!BA37,Source!S37)+IF(Source!BB37&lt;&gt;0,Source!Q37/Source!BB37,Source!Q37)+H86+H87+H88+H90+H91</f>
        <v>4388.820172755464</v>
      </c>
      <c r="I92" s="34"/>
      <c r="J92" s="34"/>
      <c r="K92" s="33">
        <f>Source!S37+Source!Q37+K86+K87+K88+K90+K91</f>
        <v>26511.53</v>
      </c>
      <c r="L92" s="34">
        <f>Source!U37</f>
        <v>60.204</v>
      </c>
      <c r="M92" s="24">
        <f>H92</f>
        <v>4388.820172755464</v>
      </c>
      <c r="N92">
        <f>IF(Source!BA37&lt;&gt;0,Source!S37/Source!BA37,Source!S37)</f>
        <v>559.8957718780728</v>
      </c>
      <c r="O92">
        <f>IF(Source!BI37=1,(IF(Source!BA37&lt;&gt;0,Source!S37/Source!BA37,Source!S37)+IF(Source!BB37&lt;&gt;0,Source!Q37/Source!BB37,Source!Q37)+IF(Source!BC37&lt;&gt;0,Source!P37/Source!BC37,Source!P37)+((Source!BZ37/100)*((Source!S37/IF(Source!BA37&lt;&gt;0,Source!BA37,1))+(Source!R37/IF(Source!BS37&lt;&gt;0,Source!BS37,1))))+((Source!CA37/100)*((Source!S37/IF(Source!BA37&lt;&gt;0,Source!BA37,1))+(Source!R37/IF(Source!BS37&lt;&gt;0,Source!BS37,1))))),0)</f>
        <v>7850.291601326892</v>
      </c>
      <c r="P92">
        <f>IF(Source!BI37=2,(IF(Source!BA37&lt;&gt;0,Source!S37/Source!BA37,Source!S37)+IF(Source!BB37&lt;&gt;0,Source!Q37/Source!BB37,Source!Q37)+IF(Source!BC37&lt;&gt;0,Source!P37/Source!BC37,Source!P37)+((Source!BZ37/100)*((Source!S37/IF(Source!BA37&lt;&gt;0,Source!BA37,1))+(Source!R37/IF(Source!BS37&lt;&gt;0,Source!BS37,1))))+((Source!CA37/100)*((Source!S37/IF(Source!BA37&lt;&gt;0,Source!BA37,1))+(Source!R37/IF(Source!BS37&lt;&gt;0,Source!BS37,1))))),0)</f>
        <v>0</v>
      </c>
      <c r="Q92">
        <f>IF(Source!BI37=3,(IF(Source!BA37&lt;&gt;0,Source!S37/Source!BA37,Source!S37)+IF(Source!BB37&lt;&gt;0,Source!Q37/Source!BB37,Source!Q37)+IF(Source!BC37&lt;&gt;0,Source!P37/Source!BC37,Source!P37)+((Source!BZ37/100)*((Source!S37/IF(Source!BA37&lt;&gt;0,Source!BA37,1))+(Source!R37/IF(Source!BS37&lt;&gt;0,Source!BS37,1))))+((Source!CA37/100)*((Source!S37/IF(Source!BA37&lt;&gt;0,Source!BA37,1))+(Source!R37/IF(Source!BS37&lt;&gt;0,Source!BS37,1))))),0)</f>
        <v>0</v>
      </c>
      <c r="R92">
        <f>IF(Source!BI37=4,(IF(Source!BA37&lt;&gt;0,Source!S37/Source!BA37,Source!S37)+IF(Source!BB37&lt;&gt;0,Source!Q37/Source!BB37,Source!Q37)+IF(Source!BC37&lt;&gt;0,Source!P37/Source!BC37,Source!P37)+((Source!BZ37/100)*((Source!S37/IF(Source!BA37&lt;&gt;0,Source!BA37,1))+(Source!R37/IF(Source!BS37&lt;&gt;0,Source!BS37,1))))+((Source!CA37/100)*((Source!S37/IF(Source!BA37&lt;&gt;0,Source!BA37,1))+(Source!R37/IF(Source!BS37&lt;&gt;0,Source!BS37,1))))),0)</f>
        <v>0</v>
      </c>
      <c r="S92">
        <f>IF(Source!BI37=1,Source!O37+Source!X37+Source!Y37,0)</f>
        <v>33780.62</v>
      </c>
      <c r="T92">
        <f>IF(Source!BI37=2,Source!O37+Source!X37+Source!Y37,0)</f>
        <v>0</v>
      </c>
      <c r="U92">
        <f>IF(Source!BI37=3,Source!O37+Source!X37+Source!Y37,0)</f>
        <v>0</v>
      </c>
      <c r="V92">
        <f>IF(Source!BI37=4,Source!O37+Source!X37+Source!Y37,0)</f>
        <v>0</v>
      </c>
      <c r="W92">
        <f>IF(Source!BS37&lt;&gt;0,Source!R37/Source!BS37,Source!R37)</f>
        <v>85.73746312684366</v>
      </c>
    </row>
    <row r="93" spans="1:12" ht="30">
      <c r="A93" s="19" t="str">
        <f>Source!E40</f>
        <v>9</v>
      </c>
      <c r="B93" s="19" t="str">
        <f>Source!F40</f>
        <v>16-06-005-1</v>
      </c>
      <c r="C93" s="20" t="str">
        <f>CONCATENATE(Source!G40,"  ",Source!CN40)</f>
        <v>Установка счетчиков (водомеров) диаметром до 40 мм  </v>
      </c>
      <c r="D93" s="21" t="str">
        <f>Source!H40</f>
        <v>шт.</v>
      </c>
      <c r="E93" s="8">
        <f>ROUND(Source!I40,6)</f>
        <v>1</v>
      </c>
      <c r="F93" s="8">
        <f>IF(Source!AK40&lt;&gt;0,Source!AK40,Source!AL40+Source!AM40+Source!AO40)</f>
        <v>1177.45</v>
      </c>
      <c r="G93" s="8"/>
      <c r="H93" s="8"/>
      <c r="I93" s="8"/>
      <c r="J93" s="8"/>
      <c r="K93" s="8"/>
      <c r="L93" s="8"/>
    </row>
    <row r="94" spans="1:12" ht="15">
      <c r="A94" s="6"/>
      <c r="B94" s="6"/>
      <c r="C94" s="6" t="s">
        <v>667</v>
      </c>
      <c r="D94" s="6"/>
      <c r="E94" s="6"/>
      <c r="F94" s="6">
        <f>Source!AO40</f>
        <v>3.86</v>
      </c>
      <c r="G94" s="22">
        <f>Source!DG40</f>
      </c>
      <c r="H94" s="23">
        <f>IF(Source!BA40&lt;&gt;0,Source!S40/Source!BA40,Source!S40)</f>
        <v>3.860373647984267</v>
      </c>
      <c r="I94" s="6" t="str">
        <f>IF(Source!BO40&lt;&gt;"",Source!BO40,"")</f>
        <v>16-06-005-1</v>
      </c>
      <c r="J94" s="6">
        <f>Source!BA40</f>
        <v>10.17</v>
      </c>
      <c r="K94" s="23">
        <f>Source!S40</f>
        <v>39.26</v>
      </c>
      <c r="L94" s="6"/>
    </row>
    <row r="95" spans="1:12" ht="15">
      <c r="A95" s="6"/>
      <c r="B95" s="6"/>
      <c r="C95" s="6" t="s">
        <v>120</v>
      </c>
      <c r="D95" s="6"/>
      <c r="E95" s="6"/>
      <c r="F95" s="6">
        <f>Source!AM40</f>
        <v>0.75</v>
      </c>
      <c r="G95" s="22">
        <f>Source!DE40</f>
      </c>
      <c r="H95" s="23">
        <f>IF(Source!BB40&lt;&gt;0,Source!Q40/Source!BB40,Source!Q40)</f>
        <v>0.75</v>
      </c>
      <c r="I95" s="6"/>
      <c r="J95" s="6">
        <f>Source!BB40</f>
        <v>5.04</v>
      </c>
      <c r="K95" s="23">
        <f>Source!Q40</f>
        <v>3.78</v>
      </c>
      <c r="L95" s="6"/>
    </row>
    <row r="96" spans="1:12" ht="15">
      <c r="A96" s="6"/>
      <c r="B96" s="6"/>
      <c r="C96" s="6" t="s">
        <v>669</v>
      </c>
      <c r="D96" s="6"/>
      <c r="E96" s="6"/>
      <c r="F96" s="6">
        <f>Source!AL40</f>
        <v>1172.84</v>
      </c>
      <c r="G96" s="22">
        <f>Source!DD40</f>
      </c>
      <c r="H96" s="23">
        <f>IF(Source!BC40&lt;&gt;0,Source!P40/Source!BC40,Source!P40)</f>
        <v>1172.8406374501992</v>
      </c>
      <c r="I96" s="6"/>
      <c r="J96" s="6">
        <f>Source!BC40</f>
        <v>2.51</v>
      </c>
      <c r="K96" s="23">
        <f>Source!P40</f>
        <v>2943.83</v>
      </c>
      <c r="L96" s="6"/>
    </row>
    <row r="97" spans="1:12" ht="15">
      <c r="A97" s="6"/>
      <c r="B97" s="6"/>
      <c r="C97" s="6" t="s">
        <v>670</v>
      </c>
      <c r="D97" s="10" t="s">
        <v>671</v>
      </c>
      <c r="E97" s="6"/>
      <c r="F97" s="6">
        <f>Source!BZ40</f>
        <v>120.32</v>
      </c>
      <c r="G97" s="6"/>
      <c r="H97" s="23">
        <f>(F97/100)*((Source!S40/IF(Source!BA40&lt;&gt;0,Source!BA40,1))+(Source!R40/IF(Source!BS40&lt;&gt;0,Source!BS40,1)))</f>
        <v>4.64480157325467</v>
      </c>
      <c r="I97" s="6"/>
      <c r="J97" s="6">
        <f>Source!AT40</f>
        <v>120.32</v>
      </c>
      <c r="K97" s="23">
        <f>Source!X40</f>
        <v>47.24</v>
      </c>
      <c r="L97" s="6"/>
    </row>
    <row r="98" spans="1:12" ht="15">
      <c r="A98" s="6"/>
      <c r="B98" s="6"/>
      <c r="C98" s="6" t="s">
        <v>136</v>
      </c>
      <c r="D98" s="10" t="s">
        <v>671</v>
      </c>
      <c r="E98" s="6"/>
      <c r="F98" s="6">
        <f>Source!CA40</f>
        <v>83</v>
      </c>
      <c r="G98" s="6"/>
      <c r="H98" s="23">
        <f>(F98/100)*((Source!S40/IF(Source!BA40&lt;&gt;0,Source!BA40,1))+(Source!R40/IF(Source!BS40&lt;&gt;0,Source!BS40,1)))</f>
        <v>3.2041101278269415</v>
      </c>
      <c r="I98" s="6"/>
      <c r="J98" s="6">
        <f>Source!AU40</f>
        <v>83</v>
      </c>
      <c r="K98" s="23">
        <f>Source!Y40</f>
        <v>32.59</v>
      </c>
      <c r="L98" s="6"/>
    </row>
    <row r="99" spans="1:12" ht="15">
      <c r="A99" s="35"/>
      <c r="B99" s="35"/>
      <c r="C99" s="35" t="s">
        <v>672</v>
      </c>
      <c r="D99" s="36" t="s">
        <v>673</v>
      </c>
      <c r="E99" s="35">
        <f>Source!AQ40</f>
        <v>0.41</v>
      </c>
      <c r="F99" s="35"/>
      <c r="G99" s="37">
        <f>Source!DI40</f>
      </c>
      <c r="H99" s="35"/>
      <c r="I99" s="35"/>
      <c r="J99" s="35"/>
      <c r="K99" s="35"/>
      <c r="L99" s="35">
        <f>Source!U40</f>
        <v>0.41</v>
      </c>
    </row>
    <row r="100" spans="1:23" ht="15.75">
      <c r="A100" s="6"/>
      <c r="B100" s="6"/>
      <c r="C100" s="6"/>
      <c r="D100" s="6"/>
      <c r="E100" s="6"/>
      <c r="F100" s="6"/>
      <c r="G100" s="6"/>
      <c r="H100" s="33">
        <f>IF(Source!BA40&lt;&gt;0,Source!S40/Source!BA40,Source!S40)+IF(Source!BB40&lt;&gt;0,Source!Q40/Source!BB40,Source!Q40)+H96+H97+H98</f>
        <v>1185.299922799265</v>
      </c>
      <c r="I100" s="34"/>
      <c r="J100" s="34"/>
      <c r="K100" s="33">
        <f>Source!S40+Source!Q40+K96+K97+K98</f>
        <v>3066.7</v>
      </c>
      <c r="L100" s="34">
        <f>Source!U40</f>
        <v>0.41</v>
      </c>
      <c r="M100" s="24">
        <f>H100</f>
        <v>1185.299922799265</v>
      </c>
      <c r="N100">
        <f>IF(Source!BA40&lt;&gt;0,Source!S40/Source!BA40,Source!S40)</f>
        <v>3.860373647984267</v>
      </c>
      <c r="O100">
        <f>IF(Source!BI40=1,(IF(Source!BA40&lt;&gt;0,Source!S40/Source!BA40,Source!S40)+IF(Source!BB40&lt;&gt;0,Source!Q40/Source!BB40,Source!Q40)+IF(Source!BC40&lt;&gt;0,Source!P40/Source!BC40,Source!P40)+((Source!BZ40/100)*((Source!S40/IF(Source!BA40&lt;&gt;0,Source!BA40,1))+(Source!R40/IF(Source!BS40&lt;&gt;0,Source!BS40,1))))+((Source!CA40/100)*((Source!S40/IF(Source!BA40&lt;&gt;0,Source!BA40,1))+(Source!R40/IF(Source!BS40&lt;&gt;0,Source!BS40,1))))),0)</f>
        <v>1185.299922799265</v>
      </c>
      <c r="P100">
        <f>IF(Source!BI40=2,(IF(Source!BA40&lt;&gt;0,Source!S40/Source!BA40,Source!S40)+IF(Source!BB40&lt;&gt;0,Source!Q40/Source!BB40,Source!Q40)+IF(Source!BC40&lt;&gt;0,Source!P40/Source!BC40,Source!P40)+((Source!BZ40/100)*((Source!S40/IF(Source!BA40&lt;&gt;0,Source!BA40,1))+(Source!R40/IF(Source!BS40&lt;&gt;0,Source!BS40,1))))+((Source!CA40/100)*((Source!S40/IF(Source!BA40&lt;&gt;0,Source!BA40,1))+(Source!R40/IF(Source!BS40&lt;&gt;0,Source!BS40,1))))),0)</f>
        <v>0</v>
      </c>
      <c r="Q100">
        <f>IF(Source!BI40=3,(IF(Source!BA40&lt;&gt;0,Source!S40/Source!BA40,Source!S40)+IF(Source!BB40&lt;&gt;0,Source!Q40/Source!BB40,Source!Q40)+IF(Source!BC40&lt;&gt;0,Source!P40/Source!BC40,Source!P40)+((Source!BZ40/100)*((Source!S40/IF(Source!BA40&lt;&gt;0,Source!BA40,1))+(Source!R40/IF(Source!BS40&lt;&gt;0,Source!BS40,1))))+((Source!CA40/100)*((Source!S40/IF(Source!BA40&lt;&gt;0,Source!BA40,1))+(Source!R40/IF(Source!BS40&lt;&gt;0,Source!BS40,1))))),0)</f>
        <v>0</v>
      </c>
      <c r="R100">
        <f>IF(Source!BI40=4,(IF(Source!BA40&lt;&gt;0,Source!S40/Source!BA40,Source!S40)+IF(Source!BB40&lt;&gt;0,Source!Q40/Source!BB40,Source!Q40)+IF(Source!BC40&lt;&gt;0,Source!P40/Source!BC40,Source!P40)+((Source!BZ40/100)*((Source!S40/IF(Source!BA40&lt;&gt;0,Source!BA40,1))+(Source!R40/IF(Source!BS40&lt;&gt;0,Source!BS40,1))))+((Source!CA40/100)*((Source!S40/IF(Source!BA40&lt;&gt;0,Source!BA40,1))+(Source!R40/IF(Source!BS40&lt;&gt;0,Source!BS40,1))))),0)</f>
        <v>0</v>
      </c>
      <c r="S100">
        <f>IF(Source!BI40=1,Source!O40+Source!X40+Source!Y40,0)</f>
        <v>3066.7</v>
      </c>
      <c r="T100">
        <f>IF(Source!BI40=2,Source!O40+Source!X40+Source!Y40,0)</f>
        <v>0</v>
      </c>
      <c r="U100">
        <f>IF(Source!BI40=3,Source!O40+Source!X40+Source!Y40,0)</f>
        <v>0</v>
      </c>
      <c r="V100">
        <f>IF(Source!BI40=4,Source!O40+Source!X40+Source!Y40,0)</f>
        <v>0</v>
      </c>
      <c r="W100">
        <f>IF(Source!BS40&lt;&gt;0,Source!R40/Source!BS40,Source!R40)</f>
        <v>0</v>
      </c>
    </row>
    <row r="101" spans="1:12" ht="30">
      <c r="A101" s="19" t="str">
        <f>Source!E41</f>
        <v>10</v>
      </c>
      <c r="B101" s="19" t="str">
        <f>Source!F41</f>
        <v>16-07-001-2</v>
      </c>
      <c r="C101" s="20" t="str">
        <f>CONCATENATE(Source!G41,"  ",Source!CN41)</f>
        <v>Установка кранов поливочных, диаметром 25 мм  </v>
      </c>
      <c r="D101" s="21" t="str">
        <f>Source!H41</f>
        <v>шт.</v>
      </c>
      <c r="E101" s="8">
        <f>ROUND(Source!I41,6)</f>
        <v>1</v>
      </c>
      <c r="F101" s="8">
        <f>IF(Source!AK41&lt;&gt;0,Source!AK41,Source!AL41+Source!AM41+Source!AO41)</f>
        <v>794.86</v>
      </c>
      <c r="G101" s="8"/>
      <c r="H101" s="8"/>
      <c r="I101" s="8"/>
      <c r="J101" s="8"/>
      <c r="K101" s="8"/>
      <c r="L101" s="8"/>
    </row>
    <row r="102" spans="1:12" ht="15">
      <c r="A102" s="6"/>
      <c r="B102" s="6"/>
      <c r="C102" s="6" t="s">
        <v>667</v>
      </c>
      <c r="D102" s="6"/>
      <c r="E102" s="6"/>
      <c r="F102" s="6">
        <f>Source!AO41</f>
        <v>2.89</v>
      </c>
      <c r="G102" s="22">
        <f>Source!DG41</f>
      </c>
      <c r="H102" s="23">
        <f>IF(Source!BA41&lt;&gt;0,Source!S41/Source!BA41,Source!S41)</f>
        <v>2.8898721730580137</v>
      </c>
      <c r="I102" s="6" t="str">
        <f>IF(Source!BO41&lt;&gt;"",Source!BO41,"")</f>
        <v>16-07-001-2</v>
      </c>
      <c r="J102" s="6">
        <f>Source!BA41</f>
        <v>10.17</v>
      </c>
      <c r="K102" s="23">
        <f>Source!S41</f>
        <v>29.39</v>
      </c>
      <c r="L102" s="6"/>
    </row>
    <row r="103" spans="1:12" ht="15">
      <c r="A103" s="6"/>
      <c r="B103" s="6"/>
      <c r="C103" s="6" t="s">
        <v>669</v>
      </c>
      <c r="D103" s="6"/>
      <c r="E103" s="6"/>
      <c r="F103" s="6">
        <f>Source!AL41</f>
        <v>791.97</v>
      </c>
      <c r="G103" s="22">
        <f>Source!DD41</f>
      </c>
      <c r="H103" s="23">
        <f>IF(Source!BC41&lt;&gt;0,Source!P41/Source!BC41,Source!P41)</f>
        <v>791.9693486590038</v>
      </c>
      <c r="I103" s="6"/>
      <c r="J103" s="6">
        <f>Source!BC41</f>
        <v>2.61</v>
      </c>
      <c r="K103" s="23">
        <f>Source!P41</f>
        <v>2067.04</v>
      </c>
      <c r="L103" s="6"/>
    </row>
    <row r="104" spans="1:12" ht="15">
      <c r="A104" s="6"/>
      <c r="B104" s="6"/>
      <c r="C104" s="6" t="s">
        <v>670</v>
      </c>
      <c r="D104" s="10" t="s">
        <v>671</v>
      </c>
      <c r="E104" s="6"/>
      <c r="F104" s="6">
        <f>Source!BZ41</f>
        <v>120.32</v>
      </c>
      <c r="G104" s="6"/>
      <c r="H104" s="23">
        <f>(F104/100)*((Source!S41/IF(Source!BA41&lt;&gt;0,Source!BA41,1))+(Source!R41/IF(Source!BS41&lt;&gt;0,Source!BS41,1)))</f>
        <v>3.4770941986234014</v>
      </c>
      <c r="I104" s="6"/>
      <c r="J104" s="6">
        <f>Source!AT41</f>
        <v>120.32</v>
      </c>
      <c r="K104" s="23">
        <f>Source!X41</f>
        <v>35.36</v>
      </c>
      <c r="L104" s="6"/>
    </row>
    <row r="105" spans="1:12" ht="15">
      <c r="A105" s="6"/>
      <c r="B105" s="6"/>
      <c r="C105" s="6" t="s">
        <v>136</v>
      </c>
      <c r="D105" s="10" t="s">
        <v>671</v>
      </c>
      <c r="E105" s="6"/>
      <c r="F105" s="6">
        <f>Source!CA41</f>
        <v>83</v>
      </c>
      <c r="G105" s="6"/>
      <c r="H105" s="23">
        <f>(F105/100)*((Source!S41/IF(Source!BA41&lt;&gt;0,Source!BA41,1))+(Source!R41/IF(Source!BS41&lt;&gt;0,Source!BS41,1)))</f>
        <v>2.3985939036381514</v>
      </c>
      <c r="I105" s="6"/>
      <c r="J105" s="6">
        <f>Source!AU41</f>
        <v>83</v>
      </c>
      <c r="K105" s="23">
        <f>Source!Y41</f>
        <v>24.39</v>
      </c>
      <c r="L105" s="6"/>
    </row>
    <row r="106" spans="1:12" ht="15">
      <c r="A106" s="35"/>
      <c r="B106" s="35"/>
      <c r="C106" s="35" t="s">
        <v>672</v>
      </c>
      <c r="D106" s="36" t="s">
        <v>673</v>
      </c>
      <c r="E106" s="35">
        <f>Source!AQ41</f>
        <v>0.3</v>
      </c>
      <c r="F106" s="35"/>
      <c r="G106" s="37">
        <f>Source!DI41</f>
      </c>
      <c r="H106" s="35"/>
      <c r="I106" s="35"/>
      <c r="J106" s="35"/>
      <c r="K106" s="35"/>
      <c r="L106" s="35">
        <f>Source!U41</f>
        <v>0.3</v>
      </c>
    </row>
    <row r="107" spans="1:23" ht="15.75">
      <c r="A107" s="6"/>
      <c r="B107" s="6"/>
      <c r="C107" s="6"/>
      <c r="D107" s="6"/>
      <c r="E107" s="6"/>
      <c r="F107" s="6"/>
      <c r="G107" s="6"/>
      <c r="H107" s="33">
        <f>IF(Source!BA41&lt;&gt;0,Source!S41/Source!BA41,Source!S41)+IF(Source!BB41&lt;&gt;0,Source!Q41/Source!BB41,Source!Q41)+H103+H104+H105</f>
        <v>800.7349089343234</v>
      </c>
      <c r="I107" s="34"/>
      <c r="J107" s="34"/>
      <c r="K107" s="33">
        <f>Source!S41+Source!Q41+K103+K104+K105</f>
        <v>2156.18</v>
      </c>
      <c r="L107" s="34">
        <f>Source!U41</f>
        <v>0.3</v>
      </c>
      <c r="M107" s="24">
        <f>H107</f>
        <v>800.7349089343234</v>
      </c>
      <c r="N107">
        <f>IF(Source!BA41&lt;&gt;0,Source!S41/Source!BA41,Source!S41)</f>
        <v>2.8898721730580137</v>
      </c>
      <c r="O107">
        <f>IF(Source!BI41=1,(IF(Source!BA41&lt;&gt;0,Source!S41/Source!BA41,Source!S41)+IF(Source!BB41&lt;&gt;0,Source!Q41/Source!BB41,Source!Q41)+IF(Source!BC41&lt;&gt;0,Source!P41/Source!BC41,Source!P41)+((Source!BZ41/100)*((Source!S41/IF(Source!BA41&lt;&gt;0,Source!BA41,1))+(Source!R41/IF(Source!BS41&lt;&gt;0,Source!BS41,1))))+((Source!CA41/100)*((Source!S41/IF(Source!BA41&lt;&gt;0,Source!BA41,1))+(Source!R41/IF(Source!BS41&lt;&gt;0,Source!BS41,1))))),0)</f>
        <v>800.7349089343234</v>
      </c>
      <c r="P107">
        <f>IF(Source!BI41=2,(IF(Source!BA41&lt;&gt;0,Source!S41/Source!BA41,Source!S41)+IF(Source!BB41&lt;&gt;0,Source!Q41/Source!BB41,Source!Q41)+IF(Source!BC41&lt;&gt;0,Source!P41/Source!BC41,Source!P41)+((Source!BZ41/100)*((Source!S41/IF(Source!BA41&lt;&gt;0,Source!BA41,1))+(Source!R41/IF(Source!BS41&lt;&gt;0,Source!BS41,1))))+((Source!CA41/100)*((Source!S41/IF(Source!BA41&lt;&gt;0,Source!BA41,1))+(Source!R41/IF(Source!BS41&lt;&gt;0,Source!BS41,1))))),0)</f>
        <v>0</v>
      </c>
      <c r="Q107">
        <f>IF(Source!BI41=3,(IF(Source!BA41&lt;&gt;0,Source!S41/Source!BA41,Source!S41)+IF(Source!BB41&lt;&gt;0,Source!Q41/Source!BB41,Source!Q41)+IF(Source!BC41&lt;&gt;0,Source!P41/Source!BC41,Source!P41)+((Source!BZ41/100)*((Source!S41/IF(Source!BA41&lt;&gt;0,Source!BA41,1))+(Source!R41/IF(Source!BS41&lt;&gt;0,Source!BS41,1))))+((Source!CA41/100)*((Source!S41/IF(Source!BA41&lt;&gt;0,Source!BA41,1))+(Source!R41/IF(Source!BS41&lt;&gt;0,Source!BS41,1))))),0)</f>
        <v>0</v>
      </c>
      <c r="R107">
        <f>IF(Source!BI41=4,(IF(Source!BA41&lt;&gt;0,Source!S41/Source!BA41,Source!S41)+IF(Source!BB41&lt;&gt;0,Source!Q41/Source!BB41,Source!Q41)+IF(Source!BC41&lt;&gt;0,Source!P41/Source!BC41,Source!P41)+((Source!BZ41/100)*((Source!S41/IF(Source!BA41&lt;&gt;0,Source!BA41,1))+(Source!R41/IF(Source!BS41&lt;&gt;0,Source!BS41,1))))+((Source!CA41/100)*((Source!S41/IF(Source!BA41&lt;&gt;0,Source!BA41,1))+(Source!R41/IF(Source!BS41&lt;&gt;0,Source!BS41,1))))),0)</f>
        <v>0</v>
      </c>
      <c r="S107">
        <f>IF(Source!BI41=1,Source!O41+Source!X41+Source!Y41,0)</f>
        <v>2156.18</v>
      </c>
      <c r="T107">
        <f>IF(Source!BI41=2,Source!O41+Source!X41+Source!Y41,0)</f>
        <v>0</v>
      </c>
      <c r="U107">
        <f>IF(Source!BI41=3,Source!O41+Source!X41+Source!Y41,0)</f>
        <v>0</v>
      </c>
      <c r="V107">
        <f>IF(Source!BI41=4,Source!O41+Source!X41+Source!Y41,0)</f>
        <v>0</v>
      </c>
      <c r="W107">
        <f>IF(Source!BS41&lt;&gt;0,Source!R41/Source!BS41,Source!R41)</f>
        <v>0</v>
      </c>
    </row>
    <row r="108" spans="1:12" ht="30">
      <c r="A108" s="19" t="str">
        <f>Source!E42</f>
        <v>11</v>
      </c>
      <c r="B108" s="19" t="str">
        <f>Source!F42</f>
        <v>22-03-002-1</v>
      </c>
      <c r="C108" s="20" t="str">
        <f>CONCATENATE(Source!G42,"  ",Source!CN42)</f>
        <v>Установка полиэтиленовых фасонных частей отводов, колен, патрубков, переходов  </v>
      </c>
      <c r="D108" s="21" t="str">
        <f>Source!H42</f>
        <v>10 шт.</v>
      </c>
      <c r="E108" s="8">
        <f>ROUND(Source!I42,6)</f>
        <v>0.4</v>
      </c>
      <c r="F108" s="8">
        <f>IF(Source!AK42&lt;&gt;0,Source!AK42,Source!AL42+Source!AM42+Source!AO42)</f>
        <v>388.27</v>
      </c>
      <c r="G108" s="8"/>
      <c r="H108" s="8"/>
      <c r="I108" s="8"/>
      <c r="J108" s="8"/>
      <c r="K108" s="8"/>
      <c r="L108" s="8"/>
    </row>
    <row r="109" spans="1:12" ht="15">
      <c r="A109" s="6"/>
      <c r="B109" s="6"/>
      <c r="C109" s="6" t="s">
        <v>667</v>
      </c>
      <c r="D109" s="6"/>
      <c r="E109" s="6"/>
      <c r="F109" s="6">
        <f>Source!AO42</f>
        <v>43.58</v>
      </c>
      <c r="G109" s="22">
        <f>Source!DG42</f>
      </c>
      <c r="H109" s="23">
        <f>IF(Source!BA42&lt;&gt;0,Source!S42/Source!BA42,Source!S42)</f>
        <v>17.431661750245823</v>
      </c>
      <c r="I109" s="6" t="str">
        <f>IF(Source!BO42&lt;&gt;"",Source!BO42,"")</f>
        <v>22-03-002-1</v>
      </c>
      <c r="J109" s="6">
        <f>Source!BA42</f>
        <v>10.17</v>
      </c>
      <c r="K109" s="23">
        <f>Source!S42</f>
        <v>177.28</v>
      </c>
      <c r="L109" s="6"/>
    </row>
    <row r="110" spans="1:12" ht="15">
      <c r="A110" s="6"/>
      <c r="B110" s="6"/>
      <c r="C110" s="6" t="s">
        <v>120</v>
      </c>
      <c r="D110" s="6"/>
      <c r="E110" s="6"/>
      <c r="F110" s="6">
        <f>Source!AM42</f>
        <v>262.13</v>
      </c>
      <c r="G110" s="22">
        <f>Source!DE42</f>
      </c>
      <c r="H110" s="23">
        <f>IF(Source!BB42&lt;&gt;0,Source!Q42/Source!BB42,Source!Q42)</f>
        <v>104.85106382978724</v>
      </c>
      <c r="I110" s="6"/>
      <c r="J110" s="6">
        <f>Source!BB42</f>
        <v>4.7</v>
      </c>
      <c r="K110" s="23">
        <f>Source!Q42</f>
        <v>492.8</v>
      </c>
      <c r="L110" s="6"/>
    </row>
    <row r="111" spans="1:12" ht="15">
      <c r="A111" s="6"/>
      <c r="B111" s="6"/>
      <c r="C111" s="6" t="s">
        <v>668</v>
      </c>
      <c r="D111" s="6"/>
      <c r="E111" s="6"/>
      <c r="F111" s="6">
        <f>Source!AN42</f>
        <v>35.24</v>
      </c>
      <c r="G111" s="22">
        <f>Source!DF42</f>
      </c>
      <c r="H111" s="25">
        <f>IF(Source!BS42&lt;&gt;0,Source!R42/Source!BS42,Source!R42)</f>
        <v>14.09636184857424</v>
      </c>
      <c r="I111" s="6"/>
      <c r="J111" s="6">
        <f>Source!BS42</f>
        <v>10.17</v>
      </c>
      <c r="K111" s="10">
        <f>Source!R42</f>
        <v>143.36</v>
      </c>
      <c r="L111" s="6"/>
    </row>
    <row r="112" spans="1:12" ht="15">
      <c r="A112" s="6"/>
      <c r="B112" s="6"/>
      <c r="C112" s="6" t="s">
        <v>669</v>
      </c>
      <c r="D112" s="6"/>
      <c r="E112" s="6"/>
      <c r="F112" s="6">
        <f>Source!AL42</f>
        <v>82.56</v>
      </c>
      <c r="G112" s="22">
        <f>Source!DD42</f>
      </c>
      <c r="H112" s="23">
        <f>IF(Source!BC42&lt;&gt;0,Source!P42/Source!BC42,Source!P42)</f>
        <v>33.02575107296138</v>
      </c>
      <c r="I112" s="6"/>
      <c r="J112" s="6">
        <f>Source!BC42</f>
        <v>2.33</v>
      </c>
      <c r="K112" s="23">
        <f>Source!P42</f>
        <v>76.95</v>
      </c>
      <c r="L112" s="6"/>
    </row>
    <row r="113" spans="1:12" ht="15">
      <c r="A113" s="6"/>
      <c r="B113" s="6"/>
      <c r="C113" s="6" t="s">
        <v>670</v>
      </c>
      <c r="D113" s="10" t="s">
        <v>671</v>
      </c>
      <c r="E113" s="6"/>
      <c r="F113" s="6">
        <f>Source!BZ42</f>
        <v>122.2</v>
      </c>
      <c r="G113" s="6"/>
      <c r="H113" s="23">
        <f>(F113/100)*((Source!S42/IF(Source!BA42&lt;&gt;0,Source!BA42,1))+(Source!R42/IF(Source!BS42&lt;&gt;0,Source!BS42,1)))</f>
        <v>38.52724483775812</v>
      </c>
      <c r="I113" s="6"/>
      <c r="J113" s="6">
        <f>Source!AT42</f>
        <v>122.2</v>
      </c>
      <c r="K113" s="23">
        <f>Source!X42</f>
        <v>391.82</v>
      </c>
      <c r="L113" s="6"/>
    </row>
    <row r="114" spans="1:12" ht="15">
      <c r="A114" s="6"/>
      <c r="B114" s="6"/>
      <c r="C114" s="6" t="s">
        <v>136</v>
      </c>
      <c r="D114" s="10" t="s">
        <v>671</v>
      </c>
      <c r="E114" s="6"/>
      <c r="F114" s="6">
        <f>Source!CA42</f>
        <v>89</v>
      </c>
      <c r="G114" s="6"/>
      <c r="H114" s="23">
        <f>(F114/100)*((Source!S42/IF(Source!BA42&lt;&gt;0,Source!BA42,1))+(Source!R42/IF(Source!BS42&lt;&gt;0,Source!BS42,1)))</f>
        <v>28.059941002949856</v>
      </c>
      <c r="I114" s="6"/>
      <c r="J114" s="6">
        <f>Source!AU42</f>
        <v>89</v>
      </c>
      <c r="K114" s="23">
        <f>Source!Y42</f>
        <v>285.37</v>
      </c>
      <c r="L114" s="6"/>
    </row>
    <row r="115" spans="1:12" ht="15">
      <c r="A115" s="35"/>
      <c r="B115" s="35"/>
      <c r="C115" s="35" t="s">
        <v>672</v>
      </c>
      <c r="D115" s="36" t="s">
        <v>673</v>
      </c>
      <c r="E115" s="35">
        <f>Source!AQ42</f>
        <v>4.8</v>
      </c>
      <c r="F115" s="35"/>
      <c r="G115" s="37">
        <f>Source!DI42</f>
      </c>
      <c r="H115" s="35"/>
      <c r="I115" s="35"/>
      <c r="J115" s="35"/>
      <c r="K115" s="35"/>
      <c r="L115" s="35">
        <f>Source!U42</f>
        <v>1.92</v>
      </c>
    </row>
    <row r="116" spans="1:23" ht="15.75">
      <c r="A116" s="6"/>
      <c r="B116" s="6"/>
      <c r="C116" s="6"/>
      <c r="D116" s="6"/>
      <c r="E116" s="6"/>
      <c r="F116" s="6"/>
      <c r="G116" s="6"/>
      <c r="H116" s="33">
        <f>IF(Source!BA42&lt;&gt;0,Source!S42/Source!BA42,Source!S42)+IF(Source!BB42&lt;&gt;0,Source!Q42/Source!BB42,Source!Q42)+H112+H113+H114</f>
        <v>221.89566249370245</v>
      </c>
      <c r="I116" s="34"/>
      <c r="J116" s="34"/>
      <c r="K116" s="33">
        <f>Source!S42+Source!Q42+K112+K113+K114</f>
        <v>1424.2200000000003</v>
      </c>
      <c r="L116" s="34">
        <f>Source!U42</f>
        <v>1.92</v>
      </c>
      <c r="M116" s="24">
        <f>H116</f>
        <v>221.89566249370245</v>
      </c>
      <c r="N116">
        <f>IF(Source!BA42&lt;&gt;0,Source!S42/Source!BA42,Source!S42)</f>
        <v>17.431661750245823</v>
      </c>
      <c r="O116">
        <f>IF(Source!BI42=1,(IF(Source!BA42&lt;&gt;0,Source!S42/Source!BA42,Source!S42)+IF(Source!BB42&lt;&gt;0,Source!Q42/Source!BB42,Source!Q42)+IF(Source!BC42&lt;&gt;0,Source!P42/Source!BC42,Source!P42)+((Source!BZ42/100)*((Source!S42/IF(Source!BA42&lt;&gt;0,Source!BA42,1))+(Source!R42/IF(Source!BS42&lt;&gt;0,Source!BS42,1))))+((Source!CA42/100)*((Source!S42/IF(Source!BA42&lt;&gt;0,Source!BA42,1))+(Source!R42/IF(Source!BS42&lt;&gt;0,Source!BS42,1))))),0)</f>
        <v>221.89566249370245</v>
      </c>
      <c r="P116">
        <f>IF(Source!BI42=2,(IF(Source!BA42&lt;&gt;0,Source!S42/Source!BA42,Source!S42)+IF(Source!BB42&lt;&gt;0,Source!Q42/Source!BB42,Source!Q42)+IF(Source!BC42&lt;&gt;0,Source!P42/Source!BC42,Source!P42)+((Source!BZ42/100)*((Source!S42/IF(Source!BA42&lt;&gt;0,Source!BA42,1))+(Source!R42/IF(Source!BS42&lt;&gt;0,Source!BS42,1))))+((Source!CA42/100)*((Source!S42/IF(Source!BA42&lt;&gt;0,Source!BA42,1))+(Source!R42/IF(Source!BS42&lt;&gt;0,Source!BS42,1))))),0)</f>
        <v>0</v>
      </c>
      <c r="Q116">
        <f>IF(Source!BI42=3,(IF(Source!BA42&lt;&gt;0,Source!S42/Source!BA42,Source!S42)+IF(Source!BB42&lt;&gt;0,Source!Q42/Source!BB42,Source!Q42)+IF(Source!BC42&lt;&gt;0,Source!P42/Source!BC42,Source!P42)+((Source!BZ42/100)*((Source!S42/IF(Source!BA42&lt;&gt;0,Source!BA42,1))+(Source!R42/IF(Source!BS42&lt;&gt;0,Source!BS42,1))))+((Source!CA42/100)*((Source!S42/IF(Source!BA42&lt;&gt;0,Source!BA42,1))+(Source!R42/IF(Source!BS42&lt;&gt;0,Source!BS42,1))))),0)</f>
        <v>0</v>
      </c>
      <c r="R116">
        <f>IF(Source!BI42=4,(IF(Source!BA42&lt;&gt;0,Source!S42/Source!BA42,Source!S42)+IF(Source!BB42&lt;&gt;0,Source!Q42/Source!BB42,Source!Q42)+IF(Source!BC42&lt;&gt;0,Source!P42/Source!BC42,Source!P42)+((Source!BZ42/100)*((Source!S42/IF(Source!BA42&lt;&gt;0,Source!BA42,1))+(Source!R42/IF(Source!BS42&lt;&gt;0,Source!BS42,1))))+((Source!CA42/100)*((Source!S42/IF(Source!BA42&lt;&gt;0,Source!BA42,1))+(Source!R42/IF(Source!BS42&lt;&gt;0,Source!BS42,1))))),0)</f>
        <v>0</v>
      </c>
      <c r="S116">
        <f>IF(Source!BI42=1,Source!O42+Source!X42+Source!Y42,0)</f>
        <v>1424.2199999999998</v>
      </c>
      <c r="T116">
        <f>IF(Source!BI42=2,Source!O42+Source!X42+Source!Y42,0)</f>
        <v>0</v>
      </c>
      <c r="U116">
        <f>IF(Source!BI42=3,Source!O42+Source!X42+Source!Y42,0)</f>
        <v>0</v>
      </c>
      <c r="V116">
        <f>IF(Source!BI42=4,Source!O42+Source!X42+Source!Y42,0)</f>
        <v>0</v>
      </c>
      <c r="W116">
        <f>IF(Source!BS42&lt;&gt;0,Source!R42/Source!BS42,Source!R42)</f>
        <v>14.09636184857424</v>
      </c>
    </row>
    <row r="118" spans="3:23" s="34" customFormat="1" ht="15.75">
      <c r="C118" s="34" t="s">
        <v>674</v>
      </c>
      <c r="G118" s="56">
        <f>SUM(M29:M117)</f>
        <v>40443.40946517025</v>
      </c>
      <c r="H118" s="56"/>
      <c r="J118" s="56">
        <f>ROUND(Source!AB26+Source!AK26+Source!AL26+Source!AE26*0/100,2)</f>
        <v>232073.8</v>
      </c>
      <c r="K118" s="56"/>
      <c r="L118" s="34">
        <f>Source!AH26</f>
        <v>459.96</v>
      </c>
      <c r="N118" s="33">
        <f aca="true" t="shared" si="0" ref="N118:W118">SUM(N29:N117)</f>
        <v>4496.83185840708</v>
      </c>
      <c r="O118" s="33">
        <f t="shared" si="0"/>
        <v>22965.119740614104</v>
      </c>
      <c r="P118" s="33">
        <f t="shared" si="0"/>
        <v>17478.289724556143</v>
      </c>
      <c r="Q118" s="33">
        <f t="shared" si="0"/>
        <v>0</v>
      </c>
      <c r="R118" s="33">
        <f t="shared" si="0"/>
        <v>0</v>
      </c>
      <c r="S118" s="33">
        <f t="shared" si="0"/>
        <v>145421.07</v>
      </c>
      <c r="T118" s="33">
        <f t="shared" si="0"/>
        <v>86652.73</v>
      </c>
      <c r="U118" s="33">
        <f t="shared" si="0"/>
        <v>0</v>
      </c>
      <c r="V118" s="33">
        <f t="shared" si="0"/>
        <v>0</v>
      </c>
      <c r="W118" s="34">
        <f t="shared" si="0"/>
        <v>504.9862340216323</v>
      </c>
    </row>
    <row r="121" spans="3:11" ht="18">
      <c r="C121" s="39" t="s">
        <v>675</v>
      </c>
      <c r="D121" s="57" t="str">
        <f>Source!G44</f>
        <v>Пукт мойки колес</v>
      </c>
      <c r="E121" s="57"/>
      <c r="F121" s="57"/>
      <c r="G121" s="57"/>
      <c r="H121" s="57"/>
      <c r="I121" s="57"/>
      <c r="J121" s="57"/>
      <c r="K121" s="57"/>
    </row>
    <row r="122" spans="3:12" ht="18">
      <c r="C122" s="58" t="str">
        <f>Source!H57</f>
        <v>ПРЯМЫЕ ЗАТРАТЫ</v>
      </c>
      <c r="D122" s="58"/>
      <c r="E122" s="58"/>
      <c r="F122" s="58"/>
      <c r="G122" s="58"/>
      <c r="H122" s="58"/>
      <c r="I122" s="58"/>
      <c r="J122" s="59">
        <f>Source!F57</f>
        <v>149779.99</v>
      </c>
      <c r="K122" s="60"/>
      <c r="L122" s="38"/>
    </row>
    <row r="123" spans="3:12" ht="18">
      <c r="C123" s="58" t="str">
        <f>Source!H58</f>
        <v>НАКЛАДНЫЕ  РАСХОДЫ</v>
      </c>
      <c r="D123" s="58"/>
      <c r="E123" s="58"/>
      <c r="F123" s="58"/>
      <c r="G123" s="58"/>
      <c r="H123" s="58"/>
      <c r="I123" s="58"/>
      <c r="J123" s="59">
        <f>Source!F58</f>
        <v>46410.31</v>
      </c>
      <c r="K123" s="60"/>
      <c r="L123" s="38"/>
    </row>
    <row r="124" spans="3:12" ht="18">
      <c r="C124" s="58" t="str">
        <f>Source!H59</f>
        <v>СМЕТНАЯ ПРИБЫЛЬ</v>
      </c>
      <c r="D124" s="58"/>
      <c r="E124" s="58"/>
      <c r="F124" s="58"/>
      <c r="G124" s="58"/>
      <c r="H124" s="58"/>
      <c r="I124" s="58"/>
      <c r="J124" s="59">
        <f>Source!F59</f>
        <v>35883.5</v>
      </c>
      <c r="K124" s="60"/>
      <c r="L124" s="38"/>
    </row>
    <row r="125" spans="3:12" ht="18">
      <c r="C125" s="58" t="str">
        <f>Source!H60</f>
        <v>ИТОГО</v>
      </c>
      <c r="D125" s="58"/>
      <c r="E125" s="58"/>
      <c r="F125" s="58"/>
      <c r="G125" s="58"/>
      <c r="H125" s="58"/>
      <c r="I125" s="58"/>
      <c r="J125" s="59">
        <f>Source!F60</f>
        <v>232073.8</v>
      </c>
      <c r="K125" s="60"/>
      <c r="L125" s="38"/>
    </row>
    <row r="126" spans="3:12" ht="18">
      <c r="C126" s="58" t="str">
        <f>Source!H63</f>
        <v>ЗИМНЕЕ УДОРОЖАНИЕ %</v>
      </c>
      <c r="D126" s="58"/>
      <c r="E126" s="58"/>
      <c r="F126" s="58"/>
      <c r="G126" s="58"/>
      <c r="H126" s="58"/>
      <c r="I126" s="58"/>
      <c r="J126" s="59">
        <f>Source!F63</f>
        <v>1.2</v>
      </c>
      <c r="K126" s="60"/>
      <c r="L126" s="38"/>
    </row>
    <row r="127" spans="3:12" ht="18">
      <c r="C127" s="58" t="str">
        <f>Source!H64</f>
        <v>С ЗИМНИМ УДОРОЖАНИЕМ</v>
      </c>
      <c r="D127" s="58"/>
      <c r="E127" s="58"/>
      <c r="F127" s="58"/>
      <c r="G127" s="58"/>
      <c r="H127" s="58"/>
      <c r="I127" s="58"/>
      <c r="J127" s="59">
        <f>Source!F64</f>
        <v>234858.69</v>
      </c>
      <c r="K127" s="60"/>
      <c r="L127" s="38"/>
    </row>
    <row r="128" spans="3:12" ht="18">
      <c r="C128" s="58" t="str">
        <f>Source!H67</f>
        <v>НДС 18%</v>
      </c>
      <c r="D128" s="58"/>
      <c r="E128" s="58"/>
      <c r="F128" s="58"/>
      <c r="G128" s="58"/>
      <c r="H128" s="58"/>
      <c r="I128" s="58"/>
      <c r="J128" s="59">
        <f>Source!F67</f>
        <v>42274.56</v>
      </c>
      <c r="K128" s="60"/>
      <c r="L128" s="38"/>
    </row>
    <row r="129" spans="3:12" ht="18">
      <c r="C129" s="58" t="str">
        <f>Source!H68</f>
        <v>ВСЕГО</v>
      </c>
      <c r="D129" s="58"/>
      <c r="E129" s="58"/>
      <c r="F129" s="58"/>
      <c r="G129" s="58"/>
      <c r="H129" s="58"/>
      <c r="I129" s="58"/>
      <c r="J129" s="59">
        <f>Source!F68</f>
        <v>277133.23</v>
      </c>
      <c r="K129" s="60"/>
      <c r="L129" s="38"/>
    </row>
    <row r="130" spans="3:11" ht="18">
      <c r="C130" s="18" t="s">
        <v>666</v>
      </c>
      <c r="D130" s="57" t="str">
        <f>IF(Source!C12="1",Source!F70,Source!G70)</f>
        <v>Устройство временного ограждения</v>
      </c>
      <c r="E130" s="43"/>
      <c r="F130" s="43"/>
      <c r="G130" s="43"/>
      <c r="H130" s="43"/>
      <c r="I130" s="43"/>
      <c r="J130" s="43"/>
      <c r="K130" s="43"/>
    </row>
    <row r="132" spans="1:12" ht="75">
      <c r="A132" s="19" t="str">
        <f>Source!E74</f>
        <v>1</v>
      </c>
      <c r="B132" s="19" t="s">
        <v>676</v>
      </c>
      <c r="C132" s="20" t="str">
        <f>CONCATENATE(Source!G74,"  ",Source!CN74)</f>
        <v>Устройство ворот распашных с установкой столбов металлических  Поправка:  00_МДС_36_3.3.1.д  Поправка:  00_МДС_36_3.3.1.д  Наименование:  При демонтаже металлических конструкций</v>
      </c>
      <c r="D132" s="21" t="str">
        <f>Source!H74</f>
        <v>100 шт.</v>
      </c>
      <c r="E132" s="8">
        <f>ROUND(Source!I74,6)</f>
        <v>0.01</v>
      </c>
      <c r="F132" s="8">
        <f>IF(Source!AK74&lt;&gt;0,Source!AK74,Source!AL74+Source!AM74+Source!AO74)</f>
        <v>95167.21</v>
      </c>
      <c r="G132" s="8"/>
      <c r="H132" s="8"/>
      <c r="I132" s="8"/>
      <c r="J132" s="8"/>
      <c r="K132" s="8"/>
      <c r="L132" s="8"/>
    </row>
    <row r="133" spans="1:12" ht="15">
      <c r="A133" s="6"/>
      <c r="B133" s="6"/>
      <c r="C133" s="6" t="s">
        <v>667</v>
      </c>
      <c r="D133" s="6"/>
      <c r="E133" s="6"/>
      <c r="F133" s="6">
        <f>Source!AO74</f>
        <v>18955.75</v>
      </c>
      <c r="G133" s="22" t="str">
        <f>Source!DG74</f>
        <v>)*0,7</v>
      </c>
      <c r="H133" s="23">
        <f>IF(Source!BA74&lt;&gt;0,Source!S74/Source!BA74,Source!S74)</f>
        <v>132.69026548672568</v>
      </c>
      <c r="I133" s="6" t="str">
        <f>IF(Source!BO74&lt;&gt;"",Source!BO74,"")</f>
        <v>07-01-055-1</v>
      </c>
      <c r="J133" s="6">
        <f>Source!BA74</f>
        <v>10.17</v>
      </c>
      <c r="K133" s="23">
        <f>Source!S74</f>
        <v>1349.46</v>
      </c>
      <c r="L133" s="6"/>
    </row>
    <row r="134" spans="1:12" ht="15">
      <c r="A134" s="6"/>
      <c r="B134" s="6"/>
      <c r="C134" s="6" t="s">
        <v>120</v>
      </c>
      <c r="D134" s="6"/>
      <c r="E134" s="6"/>
      <c r="F134" s="6">
        <f>Source!AM74</f>
        <v>12966.2</v>
      </c>
      <c r="G134" s="22" t="str">
        <f>Source!DE74</f>
        <v>)*0,7</v>
      </c>
      <c r="H134" s="23">
        <f>IF(Source!BB74&lt;&gt;0,Source!Q74/Source!BB74,Source!Q74)</f>
        <v>90.7642105263158</v>
      </c>
      <c r="I134" s="6"/>
      <c r="J134" s="6">
        <f>Source!BB74</f>
        <v>4.75</v>
      </c>
      <c r="K134" s="23">
        <f>Source!Q74</f>
        <v>431.13</v>
      </c>
      <c r="L134" s="6"/>
    </row>
    <row r="135" spans="1:12" ht="15">
      <c r="A135" s="6"/>
      <c r="B135" s="6"/>
      <c r="C135" s="6" t="s">
        <v>668</v>
      </c>
      <c r="D135" s="6"/>
      <c r="E135" s="6"/>
      <c r="F135" s="6">
        <f>Source!AN74</f>
        <v>1457.15</v>
      </c>
      <c r="G135" s="22" t="str">
        <f>Source!DF74</f>
        <v>)*0,7</v>
      </c>
      <c r="H135" s="25">
        <f>IF(Source!BS74&lt;&gt;0,Source!R74/Source!BS74,Source!R74)</f>
        <v>10.19960668633235</v>
      </c>
      <c r="I135" s="6"/>
      <c r="J135" s="6">
        <f>Source!BS74</f>
        <v>10.17</v>
      </c>
      <c r="K135" s="10">
        <f>Source!R74</f>
        <v>103.73</v>
      </c>
      <c r="L135" s="6"/>
    </row>
    <row r="136" spans="1:12" ht="15">
      <c r="A136" s="6"/>
      <c r="B136" s="6"/>
      <c r="C136" s="6" t="s">
        <v>670</v>
      </c>
      <c r="D136" s="10" t="s">
        <v>671</v>
      </c>
      <c r="E136" s="6"/>
      <c r="F136" s="6">
        <f>Source!BZ74</f>
        <v>122.2</v>
      </c>
      <c r="G136" s="6"/>
      <c r="H136" s="23">
        <f>(F136/100)*((Source!S74/IF(Source!BA74&lt;&gt;0,Source!BA74,1))+(Source!R74/IF(Source!BS74&lt;&gt;0,Source!BS74,1)))</f>
        <v>174.6114237954769</v>
      </c>
      <c r="I136" s="6"/>
      <c r="J136" s="6">
        <f>Source!AT74</f>
        <v>122.2</v>
      </c>
      <c r="K136" s="23">
        <f>Source!X74</f>
        <v>1775.8</v>
      </c>
      <c r="L136" s="6"/>
    </row>
    <row r="137" spans="1:12" ht="15">
      <c r="A137" s="6"/>
      <c r="B137" s="6"/>
      <c r="C137" s="6" t="s">
        <v>136</v>
      </c>
      <c r="D137" s="10" t="s">
        <v>671</v>
      </c>
      <c r="E137" s="6"/>
      <c r="F137" s="6">
        <f>Source!CA74</f>
        <v>85</v>
      </c>
      <c r="G137" s="6"/>
      <c r="H137" s="23">
        <f>(F137/100)*((Source!S74/IF(Source!BA74&lt;&gt;0,Source!BA74,1))+(Source!R74/IF(Source!BS74&lt;&gt;0,Source!BS74,1)))</f>
        <v>121.45639134709931</v>
      </c>
      <c r="I137" s="6"/>
      <c r="J137" s="6">
        <f>Source!AU74</f>
        <v>85</v>
      </c>
      <c r="K137" s="23">
        <f>Source!Y74</f>
        <v>1235.21</v>
      </c>
      <c r="L137" s="6"/>
    </row>
    <row r="138" spans="1:12" ht="15">
      <c r="A138" s="35"/>
      <c r="B138" s="35"/>
      <c r="C138" s="35" t="s">
        <v>672</v>
      </c>
      <c r="D138" s="36" t="s">
        <v>673</v>
      </c>
      <c r="E138" s="35">
        <f>Source!AQ74</f>
        <v>1940.2</v>
      </c>
      <c r="F138" s="35"/>
      <c r="G138" s="37">
        <f>Source!DI74</f>
      </c>
      <c r="H138" s="35"/>
      <c r="I138" s="35"/>
      <c r="J138" s="35"/>
      <c r="K138" s="35"/>
      <c r="L138" s="35">
        <f>Source!U74</f>
        <v>19.402</v>
      </c>
    </row>
    <row r="139" spans="1:23" ht="15.75">
      <c r="A139" s="6"/>
      <c r="B139" s="6"/>
      <c r="C139" s="6"/>
      <c r="D139" s="6"/>
      <c r="E139" s="6"/>
      <c r="F139" s="6"/>
      <c r="G139" s="6"/>
      <c r="H139" s="33">
        <f>IF(Source!BA74&lt;&gt;0,Source!S74/Source!BA74,Source!S74)+IF(Source!BB74&lt;&gt;0,Source!Q74/Source!BB74,Source!Q74)+H136+H137</f>
        <v>519.5222911556176</v>
      </c>
      <c r="I139" s="34"/>
      <c r="J139" s="34"/>
      <c r="K139" s="33">
        <f>Source!S74+Source!Q74+K136+K137</f>
        <v>4791.6</v>
      </c>
      <c r="L139" s="34">
        <f>Source!U74</f>
        <v>19.402</v>
      </c>
      <c r="M139" s="24">
        <f>H139</f>
        <v>519.5222911556176</v>
      </c>
      <c r="N139">
        <f>IF(Source!BA74&lt;&gt;0,Source!S74/Source!BA74,Source!S74)</f>
        <v>132.69026548672568</v>
      </c>
      <c r="O139">
        <f>IF(Source!BI74=1,(IF(Source!BA74&lt;&gt;0,Source!S74/Source!BA74,Source!S74)+IF(Source!BB74&lt;&gt;0,Source!Q74/Source!BB74,Source!Q74)+IF(Source!BC74&lt;&gt;0,Source!P74/Source!BC74,Source!P74)+((Source!BZ74/100)*((Source!S74/IF(Source!BA74&lt;&gt;0,Source!BA74,1))+(Source!R74/IF(Source!BS74&lt;&gt;0,Source!BS74,1))))+((Source!CA74/100)*((Source!S74/IF(Source!BA74&lt;&gt;0,Source!BA74,1))+(Source!R74/IF(Source!BS74&lt;&gt;0,Source!BS74,1))))),0)</f>
        <v>519.5222911556176</v>
      </c>
      <c r="P139">
        <f>IF(Source!BI74=2,(IF(Source!BA74&lt;&gt;0,Source!S74/Source!BA74,Source!S74)+IF(Source!BB74&lt;&gt;0,Source!Q74/Source!BB74,Source!Q74)+IF(Source!BC74&lt;&gt;0,Source!P74/Source!BC74,Source!P74)+((Source!BZ74/100)*((Source!S74/IF(Source!BA74&lt;&gt;0,Source!BA74,1))+(Source!R74/IF(Source!BS74&lt;&gt;0,Source!BS74,1))))+((Source!CA74/100)*((Source!S74/IF(Source!BA74&lt;&gt;0,Source!BA74,1))+(Source!R74/IF(Source!BS74&lt;&gt;0,Source!BS74,1))))),0)</f>
        <v>0</v>
      </c>
      <c r="Q139">
        <f>IF(Source!BI74=3,(IF(Source!BA74&lt;&gt;0,Source!S74/Source!BA74,Source!S74)+IF(Source!BB74&lt;&gt;0,Source!Q74/Source!BB74,Source!Q74)+IF(Source!BC74&lt;&gt;0,Source!P74/Source!BC74,Source!P74)+((Source!BZ74/100)*((Source!S74/IF(Source!BA74&lt;&gt;0,Source!BA74,1))+(Source!R74/IF(Source!BS74&lt;&gt;0,Source!BS74,1))))+((Source!CA74/100)*((Source!S74/IF(Source!BA74&lt;&gt;0,Source!BA74,1))+(Source!R74/IF(Source!BS74&lt;&gt;0,Source!BS74,1))))),0)</f>
        <v>0</v>
      </c>
      <c r="R139">
        <f>IF(Source!BI74=4,(IF(Source!BA74&lt;&gt;0,Source!S74/Source!BA74,Source!S74)+IF(Source!BB74&lt;&gt;0,Source!Q74/Source!BB74,Source!Q74)+IF(Source!BC74&lt;&gt;0,Source!P74/Source!BC74,Source!P74)+((Source!BZ74/100)*((Source!S74/IF(Source!BA74&lt;&gt;0,Source!BA74,1))+(Source!R74/IF(Source!BS74&lt;&gt;0,Source!BS74,1))))+((Source!CA74/100)*((Source!S74/IF(Source!BA74&lt;&gt;0,Source!BA74,1))+(Source!R74/IF(Source!BS74&lt;&gt;0,Source!BS74,1))))),0)</f>
        <v>0</v>
      </c>
      <c r="S139">
        <f>IF(Source!BI74=1,Source!O74+Source!X74+Source!Y74,0)</f>
        <v>4791.6</v>
      </c>
      <c r="T139">
        <f>IF(Source!BI74=2,Source!O74+Source!X74+Source!Y74,0)</f>
        <v>0</v>
      </c>
      <c r="U139">
        <f>IF(Source!BI74=3,Source!O74+Source!X74+Source!Y74,0)</f>
        <v>0</v>
      </c>
      <c r="V139">
        <f>IF(Source!BI74=4,Source!O74+Source!X74+Source!Y74,0)</f>
        <v>0</v>
      </c>
      <c r="W139">
        <f>IF(Source!BS74&lt;&gt;0,Source!R74/Source!BS74,Source!R74)</f>
        <v>10.19960668633235</v>
      </c>
    </row>
    <row r="140" spans="1:12" ht="45">
      <c r="A140" s="19" t="str">
        <f>Source!E75</f>
        <v>2</v>
      </c>
      <c r="B140" s="19" t="str">
        <f>Source!F75</f>
        <v>07-01-054-9</v>
      </c>
      <c r="C140" s="20" t="str">
        <f>CONCATENATE(Source!G75,"  ",Source!CN75)</f>
        <v>Установка металлических оград по железобетонным столбам без цоколя из сетки высотой до 2,2 м  </v>
      </c>
      <c r="D140" s="21" t="str">
        <f>Source!H75</f>
        <v>100 м</v>
      </c>
      <c r="E140" s="8">
        <f>ROUND(Source!I75,6)</f>
        <v>0.14</v>
      </c>
      <c r="F140" s="8">
        <f>IF(Source!AK75&lt;&gt;0,Source!AK75,Source!AL75+Source!AM75+Source!AO75)</f>
        <v>15045.15</v>
      </c>
      <c r="G140" s="8"/>
      <c r="H140" s="8"/>
      <c r="I140" s="8"/>
      <c r="J140" s="8"/>
      <c r="K140" s="8"/>
      <c r="L140" s="8"/>
    </row>
    <row r="141" spans="1:12" ht="15">
      <c r="A141" s="6"/>
      <c r="B141" s="6"/>
      <c r="C141" s="6" t="s">
        <v>667</v>
      </c>
      <c r="D141" s="6"/>
      <c r="E141" s="6"/>
      <c r="F141" s="6">
        <f>Source!AO75</f>
        <v>2260.55</v>
      </c>
      <c r="G141" s="22">
        <f>Source!DG75</f>
      </c>
      <c r="H141" s="23">
        <f>IF(Source!BA75&lt;&gt;0,Source!S75/Source!BA75,Source!S75)</f>
        <v>316.4768928220256</v>
      </c>
      <c r="I141" s="6" t="str">
        <f>IF(Source!BO75&lt;&gt;"",Source!BO75,"")</f>
        <v>07-01-054-9</v>
      </c>
      <c r="J141" s="6">
        <f>Source!BA75</f>
        <v>10.17</v>
      </c>
      <c r="K141" s="23">
        <f>Source!S75</f>
        <v>3218.57</v>
      </c>
      <c r="L141" s="6"/>
    </row>
    <row r="142" spans="1:12" ht="15">
      <c r="A142" s="6"/>
      <c r="B142" s="6"/>
      <c r="C142" s="6" t="s">
        <v>120</v>
      </c>
      <c r="D142" s="6"/>
      <c r="E142" s="6"/>
      <c r="F142" s="6">
        <f>Source!AM75</f>
        <v>2457.92</v>
      </c>
      <c r="G142" s="22">
        <f>Source!DE75</f>
      </c>
      <c r="H142" s="23">
        <f>IF(Source!BB75&lt;&gt;0,Source!Q75/Source!BB75,Source!Q75)</f>
        <v>344.10851063829784</v>
      </c>
      <c r="I142" s="6"/>
      <c r="J142" s="6">
        <f>Source!BB75</f>
        <v>4.7</v>
      </c>
      <c r="K142" s="23">
        <f>Source!Q75</f>
        <v>1617.31</v>
      </c>
      <c r="L142" s="6"/>
    </row>
    <row r="143" spans="1:12" ht="15">
      <c r="A143" s="6"/>
      <c r="B143" s="6"/>
      <c r="C143" s="6" t="s">
        <v>668</v>
      </c>
      <c r="D143" s="6"/>
      <c r="E143" s="6"/>
      <c r="F143" s="6">
        <f>Source!AN75</f>
        <v>276.75</v>
      </c>
      <c r="G143" s="22">
        <f>Source!DF75</f>
      </c>
      <c r="H143" s="25">
        <f>IF(Source!BS75&lt;&gt;0,Source!R75/Source!BS75,Source!R75)</f>
        <v>38.74532940019666</v>
      </c>
      <c r="I143" s="6"/>
      <c r="J143" s="6">
        <f>Source!BS75</f>
        <v>10.17</v>
      </c>
      <c r="K143" s="10">
        <f>Source!R75</f>
        <v>394.04</v>
      </c>
      <c r="L143" s="6"/>
    </row>
    <row r="144" spans="1:12" ht="15">
      <c r="A144" s="6"/>
      <c r="B144" s="6"/>
      <c r="C144" s="6" t="s">
        <v>669</v>
      </c>
      <c r="D144" s="6"/>
      <c r="E144" s="6"/>
      <c r="F144" s="6">
        <f>Source!AL75</f>
        <v>10326.68</v>
      </c>
      <c r="G144" s="22">
        <f>Source!DD75</f>
      </c>
      <c r="H144" s="23">
        <f>IF(Source!BC75&lt;&gt;0,Source!P75/Source!BC75,Source!P75)</f>
        <v>1445.7345132743365</v>
      </c>
      <c r="I144" s="6"/>
      <c r="J144" s="6">
        <f>Source!BC75</f>
        <v>4.52</v>
      </c>
      <c r="K144" s="23">
        <f>Source!P75</f>
        <v>6534.72</v>
      </c>
      <c r="L144" s="6"/>
    </row>
    <row r="145" spans="1:12" ht="15">
      <c r="A145" s="6"/>
      <c r="B145" s="6"/>
      <c r="C145" s="6" t="s">
        <v>670</v>
      </c>
      <c r="D145" s="10" t="s">
        <v>671</v>
      </c>
      <c r="E145" s="6"/>
      <c r="F145" s="6">
        <f>Source!BZ75</f>
        <v>122.2</v>
      </c>
      <c r="G145" s="6"/>
      <c r="H145" s="23">
        <f>(F145/100)*((Source!S75/IF(Source!BA75&lt;&gt;0,Source!BA75,1))+(Source!R75/IF(Source!BS75&lt;&gt;0,Source!BS75,1)))</f>
        <v>434.0815555555556</v>
      </c>
      <c r="I145" s="6"/>
      <c r="J145" s="6">
        <f>Source!AT75</f>
        <v>122.2</v>
      </c>
      <c r="K145" s="23">
        <f>Source!X75</f>
        <v>4414.61</v>
      </c>
      <c r="L145" s="6"/>
    </row>
    <row r="146" spans="1:12" ht="15">
      <c r="A146" s="6"/>
      <c r="B146" s="6"/>
      <c r="C146" s="6" t="s">
        <v>136</v>
      </c>
      <c r="D146" s="10" t="s">
        <v>671</v>
      </c>
      <c r="E146" s="6"/>
      <c r="F146" s="6">
        <f>Source!CA75</f>
        <v>85</v>
      </c>
      <c r="G146" s="6"/>
      <c r="H146" s="23">
        <f>(F146/100)*((Source!S75/IF(Source!BA75&lt;&gt;0,Source!BA75,1))+(Source!R75/IF(Source!BS75&lt;&gt;0,Source!BS75,1)))</f>
        <v>301.9388888888889</v>
      </c>
      <c r="I146" s="6"/>
      <c r="J146" s="6">
        <f>Source!AU75</f>
        <v>85</v>
      </c>
      <c r="K146" s="23">
        <f>Source!Y75</f>
        <v>3070.72</v>
      </c>
      <c r="L146" s="6"/>
    </row>
    <row r="147" spans="1:12" ht="15">
      <c r="A147" s="6"/>
      <c r="B147" s="6"/>
      <c r="C147" s="6" t="s">
        <v>672</v>
      </c>
      <c r="D147" s="10" t="s">
        <v>673</v>
      </c>
      <c r="E147" s="6">
        <f>Source!AQ75</f>
        <v>243.07</v>
      </c>
      <c r="F147" s="6"/>
      <c r="G147" s="22">
        <f>Source!DI75</f>
      </c>
      <c r="H147" s="6"/>
      <c r="I147" s="6"/>
      <c r="J147" s="6"/>
      <c r="K147" s="6"/>
      <c r="L147" s="6">
        <f>Source!U75</f>
        <v>34.0298</v>
      </c>
    </row>
    <row r="148" spans="1:23" ht="30">
      <c r="A148" s="19"/>
      <c r="B148" s="19" t="str">
        <f>Source!F76</f>
        <v>101-0875</v>
      </c>
      <c r="C148" s="20" t="str">
        <f>CONCATENATE(Source!G76,"  ",Source!CN76)</f>
        <v>Сетка тканая с квадратными ячейками N 05 оцинкованная  </v>
      </c>
      <c r="D148" s="21" t="str">
        <f>Source!H76</f>
        <v>м2</v>
      </c>
      <c r="E148" s="8">
        <f>ROUND(Source!I76,6)</f>
        <v>28</v>
      </c>
      <c r="F148" s="8">
        <f>IF(Source!AL76=0,Source!AK76,Source!AL76)</f>
        <v>34.2</v>
      </c>
      <c r="G148" s="26" t="str">
        <f>Source!DD76</f>
        <v>)*-1</v>
      </c>
      <c r="H148" s="9">
        <f>IF(Source!BC76&lt;&gt;0,Source!O76/Source!BC76,Source!O76)</f>
        <v>-957.5995575221241</v>
      </c>
      <c r="I148" s="8"/>
      <c r="J148" s="8">
        <f>Source!BC76</f>
        <v>4.52</v>
      </c>
      <c r="K148" s="9">
        <f>Source!O76</f>
        <v>-4328.35</v>
      </c>
      <c r="L148" s="8"/>
      <c r="N148">
        <f>IF(Source!BA76&lt;&gt;0,Source!S76/Source!BA76,Source!S76)</f>
        <v>0</v>
      </c>
      <c r="O148">
        <f>IF(Source!BI76=1,(IF(Source!BC76&lt;&gt;0,Source!O76/Source!BC76,Source!O76)),0)</f>
        <v>-957.5995575221241</v>
      </c>
      <c r="P148">
        <f>IF(Source!BI76=2,(IF(Source!BC76&lt;&gt;0,Source!O76/Source!BC76,Source!O76)),0)</f>
        <v>0</v>
      </c>
      <c r="Q148">
        <f>IF(Source!BI76=3,(IF(Source!BC76&lt;&gt;0,Source!O76/Source!BC76,Source!O76)),0)</f>
        <v>0</v>
      </c>
      <c r="R148">
        <f>IF(Source!BI76=4,(IF(Source!BC76&lt;&gt;0,Source!O76/Source!BC76,Source!O76)),0)</f>
        <v>0</v>
      </c>
      <c r="S148">
        <f>IF(Source!BI76=1,Source!O76+Source!X76+Source!Y76,0)</f>
        <v>-4328.35</v>
      </c>
      <c r="T148">
        <f>IF(Source!BI76=2,Source!O76+Source!X76+Source!Y76,0)</f>
        <v>0</v>
      </c>
      <c r="U148">
        <f>IF(Source!BI76=3,Source!O76+Source!X76+Source!Y76,0)</f>
        <v>0</v>
      </c>
      <c r="V148">
        <f>IF(Source!BI76=4,Source!O76+Source!X76+Source!Y76,0)</f>
        <v>0</v>
      </c>
      <c r="W148">
        <f>IF(Source!BS76&lt;&gt;0,Source!R76/Source!BS76,Source!R76)</f>
        <v>0</v>
      </c>
    </row>
    <row r="149" spans="1:23" ht="75">
      <c r="A149" s="19"/>
      <c r="B149" s="19" t="str">
        <f>Source!F77</f>
        <v>201-0777</v>
      </c>
      <c r="C149" s="20" t="str">
        <f>CONCATENATE(Source!G77,"  ",Source!CN77)</f>
        <v>Конструктивные элементы вспомогательного назначения, с преобладанием профильного проката собираемые из двух и более деталей, с отверстиями и без отверстий, соединяемые на сварке  </v>
      </c>
      <c r="D149" s="21" t="str">
        <f>Source!H77</f>
        <v>т</v>
      </c>
      <c r="E149" s="8">
        <f>ROUND(Source!I77,6)</f>
        <v>0.00028</v>
      </c>
      <c r="F149" s="8">
        <f>IF(Source!AL77=0,Source!AK77,Source!AL77)</f>
        <v>10045</v>
      </c>
      <c r="G149" s="26" t="str">
        <f>Source!DD77</f>
        <v>)*-1</v>
      </c>
      <c r="H149" s="9">
        <f>IF(Source!BC77&lt;&gt;0,Source!O77/Source!BC77,Source!O77)</f>
        <v>-2.8119469026548676</v>
      </c>
      <c r="I149" s="8"/>
      <c r="J149" s="8">
        <f>Source!BC77</f>
        <v>4.52</v>
      </c>
      <c r="K149" s="9">
        <f>Source!O77</f>
        <v>-12.71</v>
      </c>
      <c r="L149" s="8"/>
      <c r="N149">
        <f>IF(Source!BA77&lt;&gt;0,Source!S77/Source!BA77,Source!S77)</f>
        <v>0</v>
      </c>
      <c r="O149">
        <f>IF(Source!BI77=1,(IF(Source!BC77&lt;&gt;0,Source!O77/Source!BC77,Source!O77)),0)</f>
        <v>-2.8119469026548676</v>
      </c>
      <c r="P149">
        <f>IF(Source!BI77=2,(IF(Source!BC77&lt;&gt;0,Source!O77/Source!BC77,Source!O77)),0)</f>
        <v>0</v>
      </c>
      <c r="Q149">
        <f>IF(Source!BI77=3,(IF(Source!BC77&lt;&gt;0,Source!O77/Source!BC77,Source!O77)),0)</f>
        <v>0</v>
      </c>
      <c r="R149">
        <f>IF(Source!BI77=4,(IF(Source!BC77&lt;&gt;0,Source!O77/Source!BC77,Source!O77)),0)</f>
        <v>0</v>
      </c>
      <c r="S149">
        <f>IF(Source!BI77=1,Source!O77+Source!X77+Source!Y77,0)</f>
        <v>-12.71</v>
      </c>
      <c r="T149">
        <f>IF(Source!BI77=2,Source!O77+Source!X77+Source!Y77,0)</f>
        <v>0</v>
      </c>
      <c r="U149">
        <f>IF(Source!BI77=3,Source!O77+Source!X77+Source!Y77,0)</f>
        <v>0</v>
      </c>
      <c r="V149">
        <f>IF(Source!BI77=4,Source!O77+Source!X77+Source!Y77,0)</f>
        <v>0</v>
      </c>
      <c r="W149">
        <f>IF(Source!BS77&lt;&gt;0,Source!R77/Source!BS77,Source!R77)</f>
        <v>0</v>
      </c>
    </row>
    <row r="150" spans="1:23" ht="30">
      <c r="A150" s="19"/>
      <c r="B150" s="19" t="str">
        <f>Source!F78</f>
        <v>404-0005</v>
      </c>
      <c r="C150" s="20" t="str">
        <f>CONCATENATE(Source!G78,"  ",Source!CN78)</f>
        <v>Кирпич керамический одинарный, размером 250х120х65 мм, марка 100  </v>
      </c>
      <c r="D150" s="21" t="str">
        <f>Source!H78</f>
        <v>1000 шт.</v>
      </c>
      <c r="E150" s="8">
        <f>ROUND(Source!I78,6)</f>
        <v>0.00224</v>
      </c>
      <c r="F150" s="8">
        <f>IF(Source!AL78=0,Source!AK78,Source!AL78)</f>
        <v>1752.6</v>
      </c>
      <c r="G150" s="26" t="str">
        <f>Source!DD78</f>
        <v>)*-1</v>
      </c>
      <c r="H150" s="9">
        <f>IF(Source!BC78&lt;&gt;0,Source!O78/Source!BC78,Source!O78)</f>
        <v>-3.924778761061947</v>
      </c>
      <c r="I150" s="8"/>
      <c r="J150" s="8">
        <f>Source!BC78</f>
        <v>4.52</v>
      </c>
      <c r="K150" s="9">
        <f>Source!O78</f>
        <v>-17.74</v>
      </c>
      <c r="L150" s="8"/>
      <c r="N150">
        <f>IF(Source!BA78&lt;&gt;0,Source!S78/Source!BA78,Source!S78)</f>
        <v>0</v>
      </c>
      <c r="O150">
        <f>IF(Source!BI78=1,(IF(Source!BC78&lt;&gt;0,Source!O78/Source!BC78,Source!O78)),0)</f>
        <v>-3.924778761061947</v>
      </c>
      <c r="P150">
        <f>IF(Source!BI78=2,(IF(Source!BC78&lt;&gt;0,Source!O78/Source!BC78,Source!O78)),0)</f>
        <v>0</v>
      </c>
      <c r="Q150">
        <f>IF(Source!BI78=3,(IF(Source!BC78&lt;&gt;0,Source!O78/Source!BC78,Source!O78)),0)</f>
        <v>0</v>
      </c>
      <c r="R150">
        <f>IF(Source!BI78=4,(IF(Source!BC78&lt;&gt;0,Source!O78/Source!BC78,Source!O78)),0)</f>
        <v>0</v>
      </c>
      <c r="S150">
        <f>IF(Source!BI78=1,Source!O78+Source!X78+Source!Y78,0)</f>
        <v>-17.74</v>
      </c>
      <c r="T150">
        <f>IF(Source!BI78=2,Source!O78+Source!X78+Source!Y78,0)</f>
        <v>0</v>
      </c>
      <c r="U150">
        <f>IF(Source!BI78=3,Source!O78+Source!X78+Source!Y78,0)</f>
        <v>0</v>
      </c>
      <c r="V150">
        <f>IF(Source!BI78=4,Source!O78+Source!X78+Source!Y78,0)</f>
        <v>0</v>
      </c>
      <c r="W150">
        <f>IF(Source!BS78&lt;&gt;0,Source!R78/Source!BS78,Source!R78)</f>
        <v>0</v>
      </c>
    </row>
    <row r="151" spans="1:23" ht="15">
      <c r="A151" s="19"/>
      <c r="B151" s="19" t="str">
        <f>Source!F79</f>
        <v>442-1100</v>
      </c>
      <c r="C151" s="20" t="str">
        <f>CONCATENATE(Source!G79,"  ",Source!CN79)</f>
        <v>Стойки железобетонные  </v>
      </c>
      <c r="D151" s="21" t="str">
        <f>Source!H79</f>
        <v>м3</v>
      </c>
      <c r="E151" s="8">
        <f>ROUND(Source!I79,6)</f>
        <v>0.2646</v>
      </c>
      <c r="F151" s="8">
        <f>IF(Source!AL79=0,Source!AK79,Source!AL79)</f>
        <v>836.2</v>
      </c>
      <c r="G151" s="26" t="str">
        <f>Source!DD79</f>
        <v>)*-1</v>
      </c>
      <c r="H151" s="9">
        <f>IF(Source!BC79&lt;&gt;0,Source!O79/Source!BC79,Source!O79)</f>
        <v>-221.25884955752215</v>
      </c>
      <c r="I151" s="8"/>
      <c r="J151" s="8">
        <f>Source!BC79</f>
        <v>4.52</v>
      </c>
      <c r="K151" s="9">
        <f>Source!O79</f>
        <v>-1000.09</v>
      </c>
      <c r="L151" s="8"/>
      <c r="N151">
        <f>IF(Source!BA79&lt;&gt;0,Source!S79/Source!BA79,Source!S79)</f>
        <v>0</v>
      </c>
      <c r="O151">
        <f>IF(Source!BI79=1,(IF(Source!BC79&lt;&gt;0,Source!O79/Source!BC79,Source!O79)),0)</f>
        <v>-221.25884955752215</v>
      </c>
      <c r="P151">
        <f>IF(Source!BI79=2,(IF(Source!BC79&lt;&gt;0,Source!O79/Source!BC79,Source!O79)),0)</f>
        <v>0</v>
      </c>
      <c r="Q151">
        <f>IF(Source!BI79=3,(IF(Source!BC79&lt;&gt;0,Source!O79/Source!BC79,Source!O79)),0)</f>
        <v>0</v>
      </c>
      <c r="R151">
        <f>IF(Source!BI79=4,(IF(Source!BC79&lt;&gt;0,Source!O79/Source!BC79,Source!O79)),0)</f>
        <v>0</v>
      </c>
      <c r="S151">
        <f>IF(Source!BI79=1,Source!O79+Source!X79+Source!Y79,0)</f>
        <v>-1000.09</v>
      </c>
      <c r="T151">
        <f>IF(Source!BI79=2,Source!O79+Source!X79+Source!Y79,0)</f>
        <v>0</v>
      </c>
      <c r="U151">
        <f>IF(Source!BI79=3,Source!O79+Source!X79+Source!Y79,0)</f>
        <v>0</v>
      </c>
      <c r="V151">
        <f>IF(Source!BI79=4,Source!O79+Source!X79+Source!Y79,0)</f>
        <v>0</v>
      </c>
      <c r="W151">
        <f>IF(Source!BS79&lt;&gt;0,Source!R79/Source!BS79,Source!R79)</f>
        <v>0</v>
      </c>
    </row>
    <row r="152" spans="1:23" ht="75">
      <c r="A152" s="19"/>
      <c r="B152" s="19" t="str">
        <f>Source!F80</f>
        <v>103-0145</v>
      </c>
      <c r="C152" s="20" t="str">
        <f>CONCATENATE(Source!G80,"  ",Source!CN80)</f>
        <v>Трубы стальные электросварные прямошовные со снятой фаской диаметром от 20 до 377 мм из стали марок БСт2кп-БСт4кп и БСт2пс-БСт4пс наружный диаметр 76 мм толщина стенки 3,8 мм  </v>
      </c>
      <c r="D152" s="21" t="str">
        <f>Source!H80</f>
        <v>м</v>
      </c>
      <c r="E152" s="8">
        <f>ROUND(Source!I80,6)</f>
        <v>15</v>
      </c>
      <c r="F152" s="8">
        <f>IF(Source!AL80=0,Source!AK80,Source!AL80)</f>
        <v>48.39</v>
      </c>
      <c r="G152" s="26">
        <f>Source!DD80</f>
      </c>
      <c r="H152" s="9">
        <f>IF(Source!BC80&lt;&gt;0,Source!O80/Source!BC80,Source!O80)</f>
        <v>725.849557522124</v>
      </c>
      <c r="I152" s="8"/>
      <c r="J152" s="8">
        <f>Source!BC80</f>
        <v>4.52</v>
      </c>
      <c r="K152" s="9">
        <f>Source!O80</f>
        <v>3280.84</v>
      </c>
      <c r="L152" s="8"/>
      <c r="N152">
        <f>IF(Source!BA80&lt;&gt;0,Source!S80/Source!BA80,Source!S80)</f>
        <v>0</v>
      </c>
      <c r="O152">
        <f>IF(Source!BI80=1,(IF(Source!BC80&lt;&gt;0,Source!O80/Source!BC80,Source!O80)),0)</f>
        <v>725.849557522124</v>
      </c>
      <c r="P152">
        <f>IF(Source!BI80=2,(IF(Source!BC80&lt;&gt;0,Source!O80/Source!BC80,Source!O80)),0)</f>
        <v>0</v>
      </c>
      <c r="Q152">
        <f>IF(Source!BI80=3,(IF(Source!BC80&lt;&gt;0,Source!O80/Source!BC80,Source!O80)),0)</f>
        <v>0</v>
      </c>
      <c r="R152">
        <f>IF(Source!BI80=4,(IF(Source!BC80&lt;&gt;0,Source!O80/Source!BC80,Source!O80)),0)</f>
        <v>0</v>
      </c>
      <c r="S152">
        <f>IF(Source!BI80=1,Source!O80+Source!X80+Source!Y80,0)</f>
        <v>3280.84</v>
      </c>
      <c r="T152">
        <f>IF(Source!BI80=2,Source!O80+Source!X80+Source!Y80,0)</f>
        <v>0</v>
      </c>
      <c r="U152">
        <f>IF(Source!BI80=3,Source!O80+Source!X80+Source!Y80,0)</f>
        <v>0</v>
      </c>
      <c r="V152">
        <f>IF(Source!BI80=4,Source!O80+Source!X80+Source!Y80,0)</f>
        <v>0</v>
      </c>
      <c r="W152">
        <f>IF(Source!BS80&lt;&gt;0,Source!R80/Source!BS80,Source!R80)</f>
        <v>0</v>
      </c>
    </row>
    <row r="153" spans="1:23" ht="30">
      <c r="A153" s="27"/>
      <c r="B153" s="27" t="str">
        <f>Source!F81</f>
        <v>101-0829</v>
      </c>
      <c r="C153" s="28" t="str">
        <f>CONCATENATE(Source!G81,"  ",Source!CN81)</f>
        <v>Профили гнутые стальные с трапециевидными гофрами из оцинкованного проката  </v>
      </c>
      <c r="D153" s="29" t="str">
        <f>Source!H81</f>
        <v>т</v>
      </c>
      <c r="E153" s="30">
        <f>ROUND(Source!I81,6)</f>
        <v>0.22</v>
      </c>
      <c r="F153" s="30">
        <f>IF(Source!AL81=0,Source!AK81,Source!AL81)</f>
        <v>11200</v>
      </c>
      <c r="G153" s="31">
        <f>Source!DD81</f>
      </c>
      <c r="H153" s="32">
        <f>IF(Source!BC81&lt;&gt;0,Source!O81/Source!BC81,Source!O81)</f>
        <v>2464.0000000000005</v>
      </c>
      <c r="I153" s="30"/>
      <c r="J153" s="30">
        <f>Source!BC81</f>
        <v>4.52</v>
      </c>
      <c r="K153" s="32">
        <f>Source!O81</f>
        <v>11137.28</v>
      </c>
      <c r="L153" s="30"/>
      <c r="N153">
        <f>IF(Source!BA81&lt;&gt;0,Source!S81/Source!BA81,Source!S81)</f>
        <v>0</v>
      </c>
      <c r="O153">
        <f>IF(Source!BI81=1,(IF(Source!BC81&lt;&gt;0,Source!O81/Source!BC81,Source!O81)),0)</f>
        <v>2464.0000000000005</v>
      </c>
      <c r="P153">
        <f>IF(Source!BI81=2,(IF(Source!BC81&lt;&gt;0,Source!O81/Source!BC81,Source!O81)),0)</f>
        <v>0</v>
      </c>
      <c r="Q153">
        <f>IF(Source!BI81=3,(IF(Source!BC81&lt;&gt;0,Source!O81/Source!BC81,Source!O81)),0)</f>
        <v>0</v>
      </c>
      <c r="R153">
        <f>IF(Source!BI81=4,(IF(Source!BC81&lt;&gt;0,Source!O81/Source!BC81,Source!O81)),0)</f>
        <v>0</v>
      </c>
      <c r="S153">
        <f>IF(Source!BI81=1,Source!O81+Source!X81+Source!Y81,0)</f>
        <v>11137.28</v>
      </c>
      <c r="T153">
        <f>IF(Source!BI81=2,Source!O81+Source!X81+Source!Y81,0)</f>
        <v>0</v>
      </c>
      <c r="U153">
        <f>IF(Source!BI81=3,Source!O81+Source!X81+Source!Y81,0)</f>
        <v>0</v>
      </c>
      <c r="V153">
        <f>IF(Source!BI81=4,Source!O81+Source!X81+Source!Y81,0)</f>
        <v>0</v>
      </c>
      <c r="W153">
        <f>IF(Source!BS81&lt;&gt;0,Source!R81/Source!BS81,Source!R81)</f>
        <v>0</v>
      </c>
    </row>
    <row r="154" spans="1:23" ht="15.75">
      <c r="A154" s="6"/>
      <c r="B154" s="6"/>
      <c r="C154" s="6"/>
      <c r="D154" s="6"/>
      <c r="E154" s="6"/>
      <c r="F154" s="6"/>
      <c r="G154" s="6"/>
      <c r="H154" s="33">
        <f>IF(Source!BA75&lt;&gt;0,Source!S75/Source!BA75,Source!S75)+IF(Source!BB75&lt;&gt;0,Source!Q75/Source!BB75,Source!Q75)+H144+H145+H146+H148+H149+H150+H151+H152+H153</f>
        <v>4846.594785957866</v>
      </c>
      <c r="I154" s="34"/>
      <c r="J154" s="34"/>
      <c r="K154" s="33">
        <f>Source!S75+Source!Q75+K144+K145+K146+K148+K149+K150+K151+K152+K153</f>
        <v>27915.160000000003</v>
      </c>
      <c r="L154" s="34">
        <f>Source!U75</f>
        <v>34.0298</v>
      </c>
      <c r="M154" s="24">
        <f>H154</f>
        <v>4846.594785957866</v>
      </c>
      <c r="N154">
        <f>IF(Source!BA75&lt;&gt;0,Source!S75/Source!BA75,Source!S75)</f>
        <v>316.4768928220256</v>
      </c>
      <c r="O154">
        <f>IF(Source!BI75=1,(IF(Source!BA75&lt;&gt;0,Source!S75/Source!BA75,Source!S75)+IF(Source!BB75&lt;&gt;0,Source!Q75/Source!BB75,Source!Q75)+IF(Source!BC75&lt;&gt;0,Source!P75/Source!BC75,Source!P75)+((Source!BZ75/100)*((Source!S75/IF(Source!BA75&lt;&gt;0,Source!BA75,1))+(Source!R75/IF(Source!BS75&lt;&gt;0,Source!BS75,1))))+((Source!CA75/100)*((Source!S75/IF(Source!BA75&lt;&gt;0,Source!BA75,1))+(Source!R75/IF(Source!BS75&lt;&gt;0,Source!BS75,1))))),0)</f>
        <v>2842.3403611791045</v>
      </c>
      <c r="P154">
        <f>IF(Source!BI75=2,(IF(Source!BA75&lt;&gt;0,Source!S75/Source!BA75,Source!S75)+IF(Source!BB75&lt;&gt;0,Source!Q75/Source!BB75,Source!Q75)+IF(Source!BC75&lt;&gt;0,Source!P75/Source!BC75,Source!P75)+((Source!BZ75/100)*((Source!S75/IF(Source!BA75&lt;&gt;0,Source!BA75,1))+(Source!R75/IF(Source!BS75&lt;&gt;0,Source!BS75,1))))+((Source!CA75/100)*((Source!S75/IF(Source!BA75&lt;&gt;0,Source!BA75,1))+(Source!R75/IF(Source!BS75&lt;&gt;0,Source!BS75,1))))),0)</f>
        <v>0</v>
      </c>
      <c r="Q154">
        <f>IF(Source!BI75=3,(IF(Source!BA75&lt;&gt;0,Source!S75/Source!BA75,Source!S75)+IF(Source!BB75&lt;&gt;0,Source!Q75/Source!BB75,Source!Q75)+IF(Source!BC75&lt;&gt;0,Source!P75/Source!BC75,Source!P75)+((Source!BZ75/100)*((Source!S75/IF(Source!BA75&lt;&gt;0,Source!BA75,1))+(Source!R75/IF(Source!BS75&lt;&gt;0,Source!BS75,1))))+((Source!CA75/100)*((Source!S75/IF(Source!BA75&lt;&gt;0,Source!BA75,1))+(Source!R75/IF(Source!BS75&lt;&gt;0,Source!BS75,1))))),0)</f>
        <v>0</v>
      </c>
      <c r="R154">
        <f>IF(Source!BI75=4,(IF(Source!BA75&lt;&gt;0,Source!S75/Source!BA75,Source!S75)+IF(Source!BB75&lt;&gt;0,Source!Q75/Source!BB75,Source!Q75)+IF(Source!BC75&lt;&gt;0,Source!P75/Source!BC75,Source!P75)+((Source!BZ75/100)*((Source!S75/IF(Source!BA75&lt;&gt;0,Source!BA75,1))+(Source!R75/IF(Source!BS75&lt;&gt;0,Source!BS75,1))))+((Source!CA75/100)*((Source!S75/IF(Source!BA75&lt;&gt;0,Source!BA75,1))+(Source!R75/IF(Source!BS75&lt;&gt;0,Source!BS75,1))))),0)</f>
        <v>0</v>
      </c>
      <c r="S154">
        <f>IF(Source!BI75=1,Source!O75+Source!X75+Source!Y75,0)</f>
        <v>18855.93</v>
      </c>
      <c r="T154">
        <f>IF(Source!BI75=2,Source!O75+Source!X75+Source!Y75,0)</f>
        <v>0</v>
      </c>
      <c r="U154">
        <f>IF(Source!BI75=3,Source!O75+Source!X75+Source!Y75,0)</f>
        <v>0</v>
      </c>
      <c r="V154">
        <f>IF(Source!BI75=4,Source!O75+Source!X75+Source!Y75,0)</f>
        <v>0</v>
      </c>
      <c r="W154">
        <f>IF(Source!BS75&lt;&gt;0,Source!R75/Source!BS75,Source!R75)</f>
        <v>38.74532940019666</v>
      </c>
    </row>
    <row r="155" spans="1:12" ht="45">
      <c r="A155" s="19" t="str">
        <f>Source!E82</f>
        <v>3</v>
      </c>
      <c r="B155" s="19" t="str">
        <f>Source!F82</f>
        <v>07-01-055-1</v>
      </c>
      <c r="C155" s="20" t="str">
        <f>CONCATENATE(Source!G82,"  ",Source!CN82)</f>
        <v>Устройство ворот распашных с установкой столбов металлических  Поправка:  00_МДС_36_3.3.1.д  </v>
      </c>
      <c r="D155" s="21" t="str">
        <f>Source!H82</f>
        <v>100 шт.</v>
      </c>
      <c r="E155" s="8">
        <f>ROUND(Source!I82,6)</f>
        <v>0.01</v>
      </c>
      <c r="F155" s="8">
        <f>IF(Source!AK82&lt;&gt;0,Source!AK82,Source!AL82+Source!AM82+Source!AO82)</f>
        <v>95167.21</v>
      </c>
      <c r="G155" s="8"/>
      <c r="H155" s="8"/>
      <c r="I155" s="8"/>
      <c r="J155" s="8"/>
      <c r="K155" s="8"/>
      <c r="L155" s="8"/>
    </row>
    <row r="156" spans="1:12" ht="15">
      <c r="A156" s="6"/>
      <c r="B156" s="6"/>
      <c r="C156" s="6" t="s">
        <v>667</v>
      </c>
      <c r="D156" s="6"/>
      <c r="E156" s="6"/>
      <c r="F156" s="6">
        <f>Source!AO82</f>
        <v>18955.75</v>
      </c>
      <c r="G156" s="22">
        <f>Source!DG82</f>
      </c>
      <c r="H156" s="23">
        <f>IF(Source!BA82&lt;&gt;0,Source!S82/Source!BA82,Source!S82)</f>
        <v>189.5575221238938</v>
      </c>
      <c r="I156" s="6" t="str">
        <f>IF(Source!BO82&lt;&gt;"",Source!BO82,"")</f>
        <v>07-01-055-1</v>
      </c>
      <c r="J156" s="6">
        <f>Source!BA82</f>
        <v>10.17</v>
      </c>
      <c r="K156" s="23">
        <f>Source!S82</f>
        <v>1927.8</v>
      </c>
      <c r="L156" s="6"/>
    </row>
    <row r="157" spans="1:12" ht="15">
      <c r="A157" s="6"/>
      <c r="B157" s="6"/>
      <c r="C157" s="6" t="s">
        <v>120</v>
      </c>
      <c r="D157" s="6"/>
      <c r="E157" s="6"/>
      <c r="F157" s="6">
        <f>Source!AM82</f>
        <v>12966.2</v>
      </c>
      <c r="G157" s="22">
        <f>Source!DE82</f>
      </c>
      <c r="H157" s="23">
        <f>IF(Source!BB82&lt;&gt;0,Source!Q82/Source!BB82,Source!Q82)</f>
        <v>129.66105263157894</v>
      </c>
      <c r="I157" s="6"/>
      <c r="J157" s="6">
        <f>Source!BB82</f>
        <v>4.75</v>
      </c>
      <c r="K157" s="23">
        <f>Source!Q82</f>
        <v>615.89</v>
      </c>
      <c r="L157" s="6"/>
    </row>
    <row r="158" spans="1:12" ht="15">
      <c r="A158" s="6"/>
      <c r="B158" s="6"/>
      <c r="C158" s="6" t="s">
        <v>668</v>
      </c>
      <c r="D158" s="6"/>
      <c r="E158" s="6"/>
      <c r="F158" s="6">
        <f>Source!AN82</f>
        <v>1457.15</v>
      </c>
      <c r="G158" s="22">
        <f>Source!DF82</f>
      </c>
      <c r="H158" s="25">
        <f>IF(Source!BS82&lt;&gt;0,Source!R82/Source!BS82,Source!R82)</f>
        <v>14.571288102261553</v>
      </c>
      <c r="I158" s="6"/>
      <c r="J158" s="6">
        <f>Source!BS82</f>
        <v>10.17</v>
      </c>
      <c r="K158" s="10">
        <f>Source!R82</f>
        <v>148.19</v>
      </c>
      <c r="L158" s="6"/>
    </row>
    <row r="159" spans="1:12" ht="15">
      <c r="A159" s="6"/>
      <c r="B159" s="6"/>
      <c r="C159" s="6" t="s">
        <v>669</v>
      </c>
      <c r="D159" s="6"/>
      <c r="E159" s="6"/>
      <c r="F159" s="6">
        <f>Source!AL82</f>
        <v>63245.26</v>
      </c>
      <c r="G159" s="22">
        <f>Source!DD82</f>
      </c>
      <c r="H159" s="23">
        <f>IF(Source!BC82&lt;&gt;0,Source!P82/Source!BC82,Source!P82)</f>
        <v>632.4530892448513</v>
      </c>
      <c r="I159" s="6"/>
      <c r="J159" s="6">
        <f>Source!BC82</f>
        <v>4.37</v>
      </c>
      <c r="K159" s="23">
        <f>Source!P82</f>
        <v>2763.82</v>
      </c>
      <c r="L159" s="6"/>
    </row>
    <row r="160" spans="1:12" ht="15">
      <c r="A160" s="6"/>
      <c r="B160" s="6"/>
      <c r="C160" s="6" t="s">
        <v>670</v>
      </c>
      <c r="D160" s="10" t="s">
        <v>671</v>
      </c>
      <c r="E160" s="6"/>
      <c r="F160" s="6">
        <f>Source!BZ82</f>
        <v>122.2</v>
      </c>
      <c r="G160" s="6"/>
      <c r="H160" s="23">
        <f>(F160/100)*((Source!S82/IF(Source!BA82&lt;&gt;0,Source!BA82,1))+(Source!R82/IF(Source!BS82&lt;&gt;0,Source!BS82,1)))</f>
        <v>249.4454060963618</v>
      </c>
      <c r="I160" s="6"/>
      <c r="J160" s="6">
        <f>Source!AT82</f>
        <v>122.2</v>
      </c>
      <c r="K160" s="23">
        <f>Source!X82</f>
        <v>2536.86</v>
      </c>
      <c r="L160" s="6"/>
    </row>
    <row r="161" spans="1:12" ht="15">
      <c r="A161" s="6"/>
      <c r="B161" s="6"/>
      <c r="C161" s="6" t="s">
        <v>136</v>
      </c>
      <c r="D161" s="10" t="s">
        <v>671</v>
      </c>
      <c r="E161" s="6"/>
      <c r="F161" s="6">
        <f>Source!CA82</f>
        <v>85</v>
      </c>
      <c r="G161" s="6"/>
      <c r="H161" s="23">
        <f>(F161/100)*((Source!S82/IF(Source!BA82&lt;&gt;0,Source!BA82,1))+(Source!R82/IF(Source!BS82&lt;&gt;0,Source!BS82,1)))</f>
        <v>173.50948869223203</v>
      </c>
      <c r="I161" s="6"/>
      <c r="J161" s="6">
        <f>Source!AU82</f>
        <v>85</v>
      </c>
      <c r="K161" s="23">
        <f>Source!Y82</f>
        <v>1764.59</v>
      </c>
      <c r="L161" s="6"/>
    </row>
    <row r="162" spans="1:12" ht="15">
      <c r="A162" s="6"/>
      <c r="B162" s="6"/>
      <c r="C162" s="6" t="s">
        <v>672</v>
      </c>
      <c r="D162" s="10" t="s">
        <v>673</v>
      </c>
      <c r="E162" s="6">
        <f>Source!AQ82</f>
        <v>1940.2</v>
      </c>
      <c r="F162" s="6"/>
      <c r="G162" s="22">
        <f>Source!DI82</f>
      </c>
      <c r="H162" s="6"/>
      <c r="I162" s="6"/>
      <c r="J162" s="6"/>
      <c r="K162" s="6"/>
      <c r="L162" s="6">
        <f>Source!U82</f>
        <v>19.402</v>
      </c>
    </row>
    <row r="163" spans="1:23" ht="15">
      <c r="A163" s="27"/>
      <c r="B163" s="27" t="str">
        <f>Source!F83</f>
        <v>201-9100</v>
      </c>
      <c r="C163" s="28" t="str">
        <f>CONCATENATE(Source!G83,"  ",Source!CN83)</f>
        <v>Полотна ворот  </v>
      </c>
      <c r="D163" s="29" t="str">
        <f>Source!H83</f>
        <v>шт.</v>
      </c>
      <c r="E163" s="30">
        <f>ROUND(Source!I83,6)</f>
        <v>-2</v>
      </c>
      <c r="F163" s="30">
        <f>IF(Source!AL83=0,Source!AK83,Source!AL83)</f>
        <v>0</v>
      </c>
      <c r="G163" s="31">
        <f>Source!DD83</f>
      </c>
      <c r="H163" s="32">
        <f>IF(Source!BC83&lt;&gt;0,Source!O83/Source!BC83,Source!O83)</f>
        <v>0</v>
      </c>
      <c r="I163" s="30"/>
      <c r="J163" s="30">
        <f>Source!BC83</f>
        <v>4.37</v>
      </c>
      <c r="K163" s="32">
        <f>Source!O83</f>
        <v>0</v>
      </c>
      <c r="L163" s="30"/>
      <c r="N163">
        <f>IF(Source!BA83&lt;&gt;0,Source!S83/Source!BA83,Source!S83)</f>
        <v>0</v>
      </c>
      <c r="O163">
        <f>IF(Source!BI83=1,(IF(Source!BC83&lt;&gt;0,Source!O83/Source!BC83,Source!O83)),0)</f>
        <v>0</v>
      </c>
      <c r="P163">
        <f>IF(Source!BI83=2,(IF(Source!BC83&lt;&gt;0,Source!O83/Source!BC83,Source!O83)),0)</f>
        <v>0</v>
      </c>
      <c r="Q163">
        <f>IF(Source!BI83=3,(IF(Source!BC83&lt;&gt;0,Source!O83/Source!BC83,Source!O83)),0)</f>
        <v>0</v>
      </c>
      <c r="R163">
        <f>IF(Source!BI83=4,(IF(Source!BC83&lt;&gt;0,Source!O83/Source!BC83,Source!O83)),0)</f>
        <v>0</v>
      </c>
      <c r="S163">
        <f>IF(Source!BI83=1,Source!O83+Source!X83+Source!Y83,0)</f>
        <v>0</v>
      </c>
      <c r="T163">
        <f>IF(Source!BI83=2,Source!O83+Source!X83+Source!Y83,0)</f>
        <v>0</v>
      </c>
      <c r="U163">
        <f>IF(Source!BI83=3,Source!O83+Source!X83+Source!Y83,0)</f>
        <v>0</v>
      </c>
      <c r="V163">
        <f>IF(Source!BI83=4,Source!O83+Source!X83+Source!Y83,0)</f>
        <v>0</v>
      </c>
      <c r="W163">
        <f>IF(Source!BS83&lt;&gt;0,Source!R83/Source!BS83,Source!R83)</f>
        <v>0</v>
      </c>
    </row>
    <row r="164" spans="1:23" ht="15.75">
      <c r="A164" s="6"/>
      <c r="B164" s="6"/>
      <c r="C164" s="6"/>
      <c r="D164" s="6"/>
      <c r="E164" s="6"/>
      <c r="F164" s="6"/>
      <c r="G164" s="6"/>
      <c r="H164" s="33">
        <f>IF(Source!BA82&lt;&gt;0,Source!S82/Source!BA82,Source!S82)+IF(Source!BB82&lt;&gt;0,Source!Q82/Source!BB82,Source!Q82)+H159+H160+H161+H163</f>
        <v>1374.626558788918</v>
      </c>
      <c r="I164" s="34"/>
      <c r="J164" s="34"/>
      <c r="K164" s="33">
        <f>Source!S82+Source!Q82+K159+K160+K161+K163</f>
        <v>9608.960000000001</v>
      </c>
      <c r="L164" s="34">
        <f>Source!U82</f>
        <v>19.402</v>
      </c>
      <c r="M164" s="24">
        <f>H164</f>
        <v>1374.626558788918</v>
      </c>
      <c r="N164">
        <f>IF(Source!BA82&lt;&gt;0,Source!S82/Source!BA82,Source!S82)</f>
        <v>189.5575221238938</v>
      </c>
      <c r="O164">
        <f>IF(Source!BI82=1,(IF(Source!BA82&lt;&gt;0,Source!S82/Source!BA82,Source!S82)+IF(Source!BB82&lt;&gt;0,Source!Q82/Source!BB82,Source!Q82)+IF(Source!BC82&lt;&gt;0,Source!P82/Source!BC82,Source!P82)+((Source!BZ82/100)*((Source!S82/IF(Source!BA82&lt;&gt;0,Source!BA82,1))+(Source!R82/IF(Source!BS82&lt;&gt;0,Source!BS82,1))))+((Source!CA82/100)*((Source!S82/IF(Source!BA82&lt;&gt;0,Source!BA82,1))+(Source!R82/IF(Source!BS82&lt;&gt;0,Source!BS82,1))))),0)</f>
        <v>1374.626558788918</v>
      </c>
      <c r="P164">
        <f>IF(Source!BI82=2,(IF(Source!BA82&lt;&gt;0,Source!S82/Source!BA82,Source!S82)+IF(Source!BB82&lt;&gt;0,Source!Q82/Source!BB82,Source!Q82)+IF(Source!BC82&lt;&gt;0,Source!P82/Source!BC82,Source!P82)+((Source!BZ82/100)*((Source!S82/IF(Source!BA82&lt;&gt;0,Source!BA82,1))+(Source!R82/IF(Source!BS82&lt;&gt;0,Source!BS82,1))))+((Source!CA82/100)*((Source!S82/IF(Source!BA82&lt;&gt;0,Source!BA82,1))+(Source!R82/IF(Source!BS82&lt;&gt;0,Source!BS82,1))))),0)</f>
        <v>0</v>
      </c>
      <c r="Q164">
        <f>IF(Source!BI82=3,(IF(Source!BA82&lt;&gt;0,Source!S82/Source!BA82,Source!S82)+IF(Source!BB82&lt;&gt;0,Source!Q82/Source!BB82,Source!Q82)+IF(Source!BC82&lt;&gt;0,Source!P82/Source!BC82,Source!P82)+((Source!BZ82/100)*((Source!S82/IF(Source!BA82&lt;&gt;0,Source!BA82,1))+(Source!R82/IF(Source!BS82&lt;&gt;0,Source!BS82,1))))+((Source!CA82/100)*((Source!S82/IF(Source!BA82&lt;&gt;0,Source!BA82,1))+(Source!R82/IF(Source!BS82&lt;&gt;0,Source!BS82,1))))),0)</f>
        <v>0</v>
      </c>
      <c r="R164">
        <f>IF(Source!BI82=4,(IF(Source!BA82&lt;&gt;0,Source!S82/Source!BA82,Source!S82)+IF(Source!BB82&lt;&gt;0,Source!Q82/Source!BB82,Source!Q82)+IF(Source!BC82&lt;&gt;0,Source!P82/Source!BC82,Source!P82)+((Source!BZ82/100)*((Source!S82/IF(Source!BA82&lt;&gt;0,Source!BA82,1))+(Source!R82/IF(Source!BS82&lt;&gt;0,Source!BS82,1))))+((Source!CA82/100)*((Source!S82/IF(Source!BA82&lt;&gt;0,Source!BA82,1))+(Source!R82/IF(Source!BS82&lt;&gt;0,Source!BS82,1))))),0)</f>
        <v>0</v>
      </c>
      <c r="S164">
        <f>IF(Source!BI82=1,Source!O82+Source!X82+Source!Y82,0)</f>
        <v>9608.960000000001</v>
      </c>
      <c r="T164">
        <f>IF(Source!BI82=2,Source!O82+Source!X82+Source!Y82,0)</f>
        <v>0</v>
      </c>
      <c r="U164">
        <f>IF(Source!BI82=3,Source!O82+Source!X82+Source!Y82,0)</f>
        <v>0</v>
      </c>
      <c r="V164">
        <f>IF(Source!BI82=4,Source!O82+Source!X82+Source!Y82,0)</f>
        <v>0</v>
      </c>
      <c r="W164">
        <f>IF(Source!BS82&lt;&gt;0,Source!R82/Source!BS82,Source!R82)</f>
        <v>14.571288102261553</v>
      </c>
    </row>
    <row r="165" spans="1:12" ht="30">
      <c r="A165" s="19" t="str">
        <f>Source!E84</f>
        <v>4</v>
      </c>
      <c r="B165" s="19" t="str">
        <f>Source!F84</f>
        <v>09-05-001-1</v>
      </c>
      <c r="C165" s="20" t="str">
        <f>CONCATENATE(Source!G84,"  ",Source!CN84)</f>
        <v>Облицовка ворот стальным профилированным листом (Применительно)  </v>
      </c>
      <c r="D165" s="21" t="str">
        <f>Source!H84</f>
        <v>100 м2</v>
      </c>
      <c r="E165" s="8">
        <f>ROUND(Source!I84,6)</f>
        <v>0.264</v>
      </c>
      <c r="F165" s="8">
        <f>IF(Source!AK84&lt;&gt;0,Source!AK84,Source!AL84+Source!AM84+Source!AO84)</f>
        <v>8764.9</v>
      </c>
      <c r="G165" s="8"/>
      <c r="H165" s="8"/>
      <c r="I165" s="8"/>
      <c r="J165" s="8"/>
      <c r="K165" s="8"/>
      <c r="L165" s="8"/>
    </row>
    <row r="166" spans="1:12" ht="15">
      <c r="A166" s="6"/>
      <c r="B166" s="6"/>
      <c r="C166" s="6" t="s">
        <v>667</v>
      </c>
      <c r="D166" s="6"/>
      <c r="E166" s="6"/>
      <c r="F166" s="6">
        <f>Source!AO84</f>
        <v>288.75</v>
      </c>
      <c r="G166" s="22">
        <f>Source!DG84</f>
      </c>
      <c r="H166" s="23">
        <f>IF(Source!BA84&lt;&gt;0,Source!S84/Source!BA84,Source!S84)</f>
        <v>76.23008849557522</v>
      </c>
      <c r="I166" s="6" t="str">
        <f>IF(Source!BO84&lt;&gt;"",Source!BO84,"")</f>
        <v>09-05-001-1</v>
      </c>
      <c r="J166" s="6">
        <f>Source!BA84</f>
        <v>10.17</v>
      </c>
      <c r="K166" s="23">
        <f>Source!S84</f>
        <v>775.26</v>
      </c>
      <c r="L166" s="6"/>
    </row>
    <row r="167" spans="1:12" ht="15">
      <c r="A167" s="6"/>
      <c r="B167" s="6"/>
      <c r="C167" s="6" t="s">
        <v>120</v>
      </c>
      <c r="D167" s="6"/>
      <c r="E167" s="6"/>
      <c r="F167" s="6">
        <f>Source!AM84</f>
        <v>108.6</v>
      </c>
      <c r="G167" s="22">
        <f>Source!DE84</f>
      </c>
      <c r="H167" s="23">
        <f>IF(Source!BB84&lt;&gt;0,Source!Q84/Source!BB84,Source!Q84)</f>
        <v>28.669603524229075</v>
      </c>
      <c r="I167" s="6"/>
      <c r="J167" s="6">
        <f>Source!BB84</f>
        <v>4.54</v>
      </c>
      <c r="K167" s="23">
        <f>Source!Q84</f>
        <v>130.16</v>
      </c>
      <c r="L167" s="6"/>
    </row>
    <row r="168" spans="1:12" ht="15">
      <c r="A168" s="6"/>
      <c r="B168" s="6"/>
      <c r="C168" s="6" t="s">
        <v>668</v>
      </c>
      <c r="D168" s="6"/>
      <c r="E168" s="6"/>
      <c r="F168" s="6">
        <f>Source!AN84</f>
        <v>1.62</v>
      </c>
      <c r="G168" s="22">
        <f>Source!DF84</f>
      </c>
      <c r="H168" s="25">
        <f>IF(Source!BS84&lt;&gt;0,Source!R84/Source!BS84,Source!R84)</f>
        <v>0.4277286135693215</v>
      </c>
      <c r="I168" s="6"/>
      <c r="J168" s="6">
        <f>Source!BS84</f>
        <v>10.17</v>
      </c>
      <c r="K168" s="10">
        <f>Source!R84</f>
        <v>4.35</v>
      </c>
      <c r="L168" s="6"/>
    </row>
    <row r="169" spans="1:12" ht="15">
      <c r="A169" s="6"/>
      <c r="B169" s="6"/>
      <c r="C169" s="6" t="s">
        <v>669</v>
      </c>
      <c r="D169" s="6"/>
      <c r="E169" s="6"/>
      <c r="F169" s="6">
        <f>Source!AL84</f>
        <v>8367.55</v>
      </c>
      <c r="G169" s="22">
        <f>Source!DD84</f>
      </c>
      <c r="H169" s="23">
        <f>IF(Source!BC84&lt;&gt;0,Source!P84/Source!BC84,Source!P84)</f>
        <v>2209.0323741007196</v>
      </c>
      <c r="I169" s="6"/>
      <c r="J169" s="6">
        <f>Source!BC84</f>
        <v>2.78</v>
      </c>
      <c r="K169" s="23">
        <f>Source!P84</f>
        <v>6141.11</v>
      </c>
      <c r="L169" s="6"/>
    </row>
    <row r="170" spans="1:12" ht="15">
      <c r="A170" s="6"/>
      <c r="B170" s="6"/>
      <c r="C170" s="6" t="s">
        <v>670</v>
      </c>
      <c r="D170" s="10" t="s">
        <v>671</v>
      </c>
      <c r="E170" s="6"/>
      <c r="F170" s="6">
        <f>Source!BZ84</f>
        <v>84.6</v>
      </c>
      <c r="G170" s="6"/>
      <c r="H170" s="23">
        <f>(F170/100)*((Source!S84/IF(Source!BA84&lt;&gt;0,Source!BA84,1))+(Source!R84/IF(Source!BS84&lt;&gt;0,Source!BS84,1)))</f>
        <v>64.85251327433627</v>
      </c>
      <c r="I170" s="6"/>
      <c r="J170" s="6">
        <f>Source!AT84</f>
        <v>84.6</v>
      </c>
      <c r="K170" s="23">
        <f>Source!X84</f>
        <v>659.55</v>
      </c>
      <c r="L170" s="6"/>
    </row>
    <row r="171" spans="1:12" ht="15">
      <c r="A171" s="6"/>
      <c r="B171" s="6"/>
      <c r="C171" s="6" t="s">
        <v>136</v>
      </c>
      <c r="D171" s="10" t="s">
        <v>671</v>
      </c>
      <c r="E171" s="6"/>
      <c r="F171" s="6">
        <f>Source!CA84</f>
        <v>85</v>
      </c>
      <c r="G171" s="6"/>
      <c r="H171" s="23">
        <f>(F171/100)*((Source!S84/IF(Source!BA84&lt;&gt;0,Source!BA84,1))+(Source!R84/IF(Source!BS84&lt;&gt;0,Source!BS84,1)))</f>
        <v>65.15914454277285</v>
      </c>
      <c r="I171" s="6"/>
      <c r="J171" s="6">
        <f>Source!AU84</f>
        <v>85</v>
      </c>
      <c r="K171" s="23">
        <f>Source!Y84</f>
        <v>662.67</v>
      </c>
      <c r="L171" s="6"/>
    </row>
    <row r="172" spans="1:12" ht="15">
      <c r="A172" s="35"/>
      <c r="B172" s="35"/>
      <c r="C172" s="35" t="s">
        <v>672</v>
      </c>
      <c r="D172" s="36" t="s">
        <v>673</v>
      </c>
      <c r="E172" s="35">
        <f>Source!AQ84</f>
        <v>32.59</v>
      </c>
      <c r="F172" s="35"/>
      <c r="G172" s="37">
        <f>Source!DI84</f>
      </c>
      <c r="H172" s="35"/>
      <c r="I172" s="35"/>
      <c r="J172" s="35"/>
      <c r="K172" s="35"/>
      <c r="L172" s="35">
        <f>Source!U84</f>
        <v>8.603760000000001</v>
      </c>
    </row>
    <row r="173" spans="1:23" ht="15.75">
      <c r="A173" s="6"/>
      <c r="B173" s="6"/>
      <c r="C173" s="6"/>
      <c r="D173" s="6"/>
      <c r="E173" s="6"/>
      <c r="F173" s="6"/>
      <c r="G173" s="6"/>
      <c r="H173" s="33">
        <f>IF(Source!BA84&lt;&gt;0,Source!S84/Source!BA84,Source!S84)+IF(Source!BB84&lt;&gt;0,Source!Q84/Source!BB84,Source!Q84)+H169+H170+H171</f>
        <v>2443.943723937633</v>
      </c>
      <c r="I173" s="34"/>
      <c r="J173" s="34"/>
      <c r="K173" s="33">
        <f>Source!S84+Source!Q84+K169+K170+K171</f>
        <v>8368.75</v>
      </c>
      <c r="L173" s="34">
        <f>Source!U84</f>
        <v>8.603760000000001</v>
      </c>
      <c r="M173" s="24">
        <f>H173</f>
        <v>2443.943723937633</v>
      </c>
      <c r="N173">
        <f>IF(Source!BA84&lt;&gt;0,Source!S84/Source!BA84,Source!S84)</f>
        <v>76.23008849557522</v>
      </c>
      <c r="O173">
        <f>IF(Source!BI84=1,(IF(Source!BA84&lt;&gt;0,Source!S84/Source!BA84,Source!S84)+IF(Source!BB84&lt;&gt;0,Source!Q84/Source!BB84,Source!Q84)+IF(Source!BC84&lt;&gt;0,Source!P84/Source!BC84,Source!P84)+((Source!BZ84/100)*((Source!S84/IF(Source!BA84&lt;&gt;0,Source!BA84,1))+(Source!R84/IF(Source!BS84&lt;&gt;0,Source!BS84,1))))+((Source!CA84/100)*((Source!S84/IF(Source!BA84&lt;&gt;0,Source!BA84,1))+(Source!R84/IF(Source!BS84&lt;&gt;0,Source!BS84,1))))),0)</f>
        <v>2443.943723937633</v>
      </c>
      <c r="P173">
        <f>IF(Source!BI84=2,(IF(Source!BA84&lt;&gt;0,Source!S84/Source!BA84,Source!S84)+IF(Source!BB84&lt;&gt;0,Source!Q84/Source!BB84,Source!Q84)+IF(Source!BC84&lt;&gt;0,Source!P84/Source!BC84,Source!P84)+((Source!BZ84/100)*((Source!S84/IF(Source!BA84&lt;&gt;0,Source!BA84,1))+(Source!R84/IF(Source!BS84&lt;&gt;0,Source!BS84,1))))+((Source!CA84/100)*((Source!S84/IF(Source!BA84&lt;&gt;0,Source!BA84,1))+(Source!R84/IF(Source!BS84&lt;&gt;0,Source!BS84,1))))),0)</f>
        <v>0</v>
      </c>
      <c r="Q173">
        <f>IF(Source!BI84=3,(IF(Source!BA84&lt;&gt;0,Source!S84/Source!BA84,Source!S84)+IF(Source!BB84&lt;&gt;0,Source!Q84/Source!BB84,Source!Q84)+IF(Source!BC84&lt;&gt;0,Source!P84/Source!BC84,Source!P84)+((Source!BZ84/100)*((Source!S84/IF(Source!BA84&lt;&gt;0,Source!BA84,1))+(Source!R84/IF(Source!BS84&lt;&gt;0,Source!BS84,1))))+((Source!CA84/100)*((Source!S84/IF(Source!BA84&lt;&gt;0,Source!BA84,1))+(Source!R84/IF(Source!BS84&lt;&gt;0,Source!BS84,1))))),0)</f>
        <v>0</v>
      </c>
      <c r="R173">
        <f>IF(Source!BI84=4,(IF(Source!BA84&lt;&gt;0,Source!S84/Source!BA84,Source!S84)+IF(Source!BB84&lt;&gt;0,Source!Q84/Source!BB84,Source!Q84)+IF(Source!BC84&lt;&gt;0,Source!P84/Source!BC84,Source!P84)+((Source!BZ84/100)*((Source!S84/IF(Source!BA84&lt;&gt;0,Source!BA84,1))+(Source!R84/IF(Source!BS84&lt;&gt;0,Source!BS84,1))))+((Source!CA84/100)*((Source!S84/IF(Source!BA84&lt;&gt;0,Source!BA84,1))+(Source!R84/IF(Source!BS84&lt;&gt;0,Source!BS84,1))))),0)</f>
        <v>0</v>
      </c>
      <c r="S173">
        <f>IF(Source!BI84=1,Source!O84+Source!X84+Source!Y84,0)</f>
        <v>8368.75</v>
      </c>
      <c r="T173">
        <f>IF(Source!BI84=2,Source!O84+Source!X84+Source!Y84,0)</f>
        <v>0</v>
      </c>
      <c r="U173">
        <f>IF(Source!BI84=3,Source!O84+Source!X84+Source!Y84,0)</f>
        <v>0</v>
      </c>
      <c r="V173">
        <f>IF(Source!BI84=4,Source!O84+Source!X84+Source!Y84,0)</f>
        <v>0</v>
      </c>
      <c r="W173">
        <f>IF(Source!BS84&lt;&gt;0,Source!R84/Source!BS84,Source!R84)</f>
        <v>0.4277286135693215</v>
      </c>
    </row>
    <row r="175" spans="3:23" s="34" customFormat="1" ht="15.75">
      <c r="C175" s="34" t="s">
        <v>674</v>
      </c>
      <c r="G175" s="56">
        <f>SUM(M132:M174)</f>
        <v>9184.687359840034</v>
      </c>
      <c r="H175" s="56"/>
      <c r="J175" s="56">
        <f>ROUND(Source!AB72+Source!AK72+Source!AL72+Source!AE72*0/100,2)</f>
        <v>50684.47</v>
      </c>
      <c r="K175" s="56"/>
      <c r="L175" s="34">
        <f>Source!AH72</f>
        <v>81.44</v>
      </c>
      <c r="N175" s="33">
        <f aca="true" t="shared" si="1" ref="N175:W175">SUM(N132:N174)</f>
        <v>714.9547689282203</v>
      </c>
      <c r="O175" s="33">
        <f t="shared" si="1"/>
        <v>9184.687359840034</v>
      </c>
      <c r="P175" s="33">
        <f t="shared" si="1"/>
        <v>0</v>
      </c>
      <c r="Q175" s="33">
        <f t="shared" si="1"/>
        <v>0</v>
      </c>
      <c r="R175" s="33">
        <f t="shared" si="1"/>
        <v>0</v>
      </c>
      <c r="S175" s="33">
        <f t="shared" si="1"/>
        <v>50684.47</v>
      </c>
      <c r="T175" s="33">
        <f t="shared" si="1"/>
        <v>0</v>
      </c>
      <c r="U175" s="33">
        <f t="shared" si="1"/>
        <v>0</v>
      </c>
      <c r="V175" s="33">
        <f t="shared" si="1"/>
        <v>0</v>
      </c>
      <c r="W175" s="34">
        <f t="shared" si="1"/>
        <v>63.94395280235989</v>
      </c>
    </row>
    <row r="178" spans="3:11" ht="18">
      <c r="C178" s="39" t="s">
        <v>675</v>
      </c>
      <c r="D178" s="57" t="str">
        <f>Source!G86</f>
        <v>Устройство временного ограждения</v>
      </c>
      <c r="E178" s="57"/>
      <c r="F178" s="57"/>
      <c r="G178" s="57"/>
      <c r="H178" s="57"/>
      <c r="I178" s="57"/>
      <c r="J178" s="57"/>
      <c r="K178" s="57"/>
    </row>
    <row r="179" spans="3:12" ht="18">
      <c r="C179" s="58" t="str">
        <f>Source!H99</f>
        <v>ПРЯМЫЕ ЗАТРАТЫ</v>
      </c>
      <c r="D179" s="58"/>
      <c r="E179" s="58"/>
      <c r="F179" s="58"/>
      <c r="G179" s="58"/>
      <c r="H179" s="58"/>
      <c r="I179" s="58"/>
      <c r="J179" s="59">
        <f>Source!F99</f>
        <v>34564.46</v>
      </c>
      <c r="K179" s="60"/>
      <c r="L179" s="38"/>
    </row>
    <row r="180" spans="3:12" ht="18">
      <c r="C180" s="58" t="str">
        <f>Source!H100</f>
        <v>НАКЛАДНЫЕ  РАСХОДЫ</v>
      </c>
      <c r="D180" s="58"/>
      <c r="E180" s="58"/>
      <c r="F180" s="58"/>
      <c r="G180" s="58"/>
      <c r="H180" s="58"/>
      <c r="I180" s="58"/>
      <c r="J180" s="59">
        <f>Source!F100</f>
        <v>9386.82</v>
      </c>
      <c r="K180" s="60"/>
      <c r="L180" s="38"/>
    </row>
    <row r="181" spans="3:12" ht="18">
      <c r="C181" s="58" t="str">
        <f>Source!H101</f>
        <v>СМЕТНАЯ ПРИБЫЛЬ</v>
      </c>
      <c r="D181" s="58"/>
      <c r="E181" s="58"/>
      <c r="F181" s="58"/>
      <c r="G181" s="58"/>
      <c r="H181" s="58"/>
      <c r="I181" s="58"/>
      <c r="J181" s="59">
        <f>Source!F101</f>
        <v>6733.19</v>
      </c>
      <c r="K181" s="60"/>
      <c r="L181" s="38"/>
    </row>
    <row r="182" spans="3:12" ht="18">
      <c r="C182" s="58" t="str">
        <f>Source!H102</f>
        <v>ИТОГО</v>
      </c>
      <c r="D182" s="58"/>
      <c r="E182" s="58"/>
      <c r="F182" s="58"/>
      <c r="G182" s="58"/>
      <c r="H182" s="58"/>
      <c r="I182" s="58"/>
      <c r="J182" s="59">
        <f>Source!F102</f>
        <v>50684.47</v>
      </c>
      <c r="K182" s="60"/>
      <c r="L182" s="38"/>
    </row>
    <row r="183" spans="3:12" ht="18">
      <c r="C183" s="58" t="str">
        <f>Source!H105</f>
        <v>ЗИМНЕЕ УДОРОЖАНИЕ %</v>
      </c>
      <c r="D183" s="58"/>
      <c r="E183" s="58"/>
      <c r="F183" s="58"/>
      <c r="G183" s="58"/>
      <c r="H183" s="58"/>
      <c r="I183" s="58"/>
      <c r="J183" s="59">
        <f>Source!F105</f>
        <v>1.2</v>
      </c>
      <c r="K183" s="60"/>
      <c r="L183" s="38"/>
    </row>
    <row r="184" spans="3:12" ht="18">
      <c r="C184" s="58" t="str">
        <f>Source!H106</f>
        <v>С ЗИМНИМ УДОРОЖАНИЕМ</v>
      </c>
      <c r="D184" s="58"/>
      <c r="E184" s="58"/>
      <c r="F184" s="58"/>
      <c r="G184" s="58"/>
      <c r="H184" s="58"/>
      <c r="I184" s="58"/>
      <c r="J184" s="59">
        <f>Source!F106</f>
        <v>51292.68</v>
      </c>
      <c r="K184" s="60"/>
      <c r="L184" s="38"/>
    </row>
    <row r="185" spans="3:12" ht="18">
      <c r="C185" s="58" t="str">
        <f>Source!H109</f>
        <v>НДС 18%</v>
      </c>
      <c r="D185" s="58"/>
      <c r="E185" s="58"/>
      <c r="F185" s="58"/>
      <c r="G185" s="58"/>
      <c r="H185" s="58"/>
      <c r="I185" s="58"/>
      <c r="J185" s="59">
        <f>Source!F109</f>
        <v>9232.68</v>
      </c>
      <c r="K185" s="60"/>
      <c r="L185" s="38"/>
    </row>
    <row r="186" spans="3:12" ht="18">
      <c r="C186" s="58" t="str">
        <f>Source!H110</f>
        <v>ВСЕГО</v>
      </c>
      <c r="D186" s="58"/>
      <c r="E186" s="58"/>
      <c r="F186" s="58"/>
      <c r="G186" s="58"/>
      <c r="H186" s="58"/>
      <c r="I186" s="58"/>
      <c r="J186" s="59">
        <f>Source!F110</f>
        <v>60525.35</v>
      </c>
      <c r="K186" s="60"/>
      <c r="L186" s="38"/>
    </row>
    <row r="188" spans="3:23" s="39" customFormat="1" ht="18" hidden="1">
      <c r="C188" s="39" t="s">
        <v>677</v>
      </c>
      <c r="G188" s="61">
        <f>G118+G175</f>
        <v>49628.09682501028</v>
      </c>
      <c r="H188" s="61"/>
      <c r="J188" s="61">
        <f>ROUND(Source!O112+Source!X112+Source!Y112+Source!R112*0/100,2)</f>
        <v>282758.27</v>
      </c>
      <c r="K188" s="61"/>
      <c r="L188" s="39">
        <f>Source!U112</f>
        <v>541.4</v>
      </c>
      <c r="N188" s="40">
        <f aca="true" t="shared" si="2" ref="N188:W188">N118+N175</f>
        <v>5211.786627335301</v>
      </c>
      <c r="O188" s="40">
        <f t="shared" si="2"/>
        <v>32149.807100454138</v>
      </c>
      <c r="P188" s="40">
        <f t="shared" si="2"/>
        <v>17478.289724556143</v>
      </c>
      <c r="Q188" s="40">
        <f t="shared" si="2"/>
        <v>0</v>
      </c>
      <c r="R188" s="40">
        <f t="shared" si="2"/>
        <v>0</v>
      </c>
      <c r="S188" s="40">
        <f t="shared" si="2"/>
        <v>196105.54</v>
      </c>
      <c r="T188" s="40">
        <f t="shared" si="2"/>
        <v>86652.73</v>
      </c>
      <c r="U188" s="40">
        <f t="shared" si="2"/>
        <v>0</v>
      </c>
      <c r="V188" s="40">
        <f t="shared" si="2"/>
        <v>0</v>
      </c>
      <c r="W188" s="39">
        <f t="shared" si="2"/>
        <v>568.9301868239922</v>
      </c>
    </row>
    <row r="190" spans="3:11" ht="18">
      <c r="C190" s="39" t="s">
        <v>678</v>
      </c>
      <c r="D190" s="57" t="str">
        <f>Source!G112</f>
        <v>Пункт мойки колес и временное ограждение</v>
      </c>
      <c r="E190" s="57"/>
      <c r="F190" s="57"/>
      <c r="G190" s="57"/>
      <c r="H190" s="57"/>
      <c r="I190" s="57"/>
      <c r="J190" s="57"/>
      <c r="K190" s="57"/>
    </row>
    <row r="191" spans="3:12" ht="18">
      <c r="C191" s="58" t="str">
        <f>Source!H125</f>
        <v>ПРЯМЫЕ ЗАТРАТЫ</v>
      </c>
      <c r="D191" s="58"/>
      <c r="E191" s="58"/>
      <c r="F191" s="58"/>
      <c r="G191" s="58"/>
      <c r="H191" s="58"/>
      <c r="I191" s="58"/>
      <c r="J191" s="59">
        <f>Source!F125</f>
        <v>184344.45</v>
      </c>
      <c r="K191" s="60"/>
      <c r="L191" s="38"/>
    </row>
    <row r="192" spans="3:12" ht="18">
      <c r="C192" s="58" t="str">
        <f>Source!H126</f>
        <v>НАКЛАДНЫЕ  РАСХОДЫ</v>
      </c>
      <c r="D192" s="58"/>
      <c r="E192" s="58"/>
      <c r="F192" s="58"/>
      <c r="G192" s="58"/>
      <c r="H192" s="58"/>
      <c r="I192" s="58"/>
      <c r="J192" s="59">
        <f>Source!F126</f>
        <v>55797.13</v>
      </c>
      <c r="K192" s="60"/>
      <c r="L192" s="38"/>
    </row>
    <row r="193" spans="3:12" ht="18">
      <c r="C193" s="58" t="str">
        <f>Source!H127</f>
        <v>СМЕТНАЯ ПРИБЫЛЬ</v>
      </c>
      <c r="D193" s="58"/>
      <c r="E193" s="58"/>
      <c r="F193" s="58"/>
      <c r="G193" s="58"/>
      <c r="H193" s="58"/>
      <c r="I193" s="58"/>
      <c r="J193" s="59">
        <f>Source!F127</f>
        <v>42616.69</v>
      </c>
      <c r="K193" s="60"/>
      <c r="L193" s="38"/>
    </row>
    <row r="194" spans="3:12" ht="18">
      <c r="C194" s="58" t="str">
        <f>Source!H128</f>
        <v>ИТОГО</v>
      </c>
      <c r="D194" s="58"/>
      <c r="E194" s="58"/>
      <c r="F194" s="58"/>
      <c r="G194" s="58"/>
      <c r="H194" s="58"/>
      <c r="I194" s="58"/>
      <c r="J194" s="59">
        <f>Source!F128</f>
        <v>282758.27</v>
      </c>
      <c r="K194" s="60"/>
      <c r="L194" s="38"/>
    </row>
    <row r="195" spans="3:12" ht="18">
      <c r="C195" s="58" t="str">
        <f>Source!H131</f>
        <v>ЗИМНЕЕ УДОРОЖАНИЕ %</v>
      </c>
      <c r="D195" s="58"/>
      <c r="E195" s="58"/>
      <c r="F195" s="58"/>
      <c r="G195" s="58"/>
      <c r="H195" s="58"/>
      <c r="I195" s="58"/>
      <c r="J195" s="59">
        <f>Source!F131</f>
        <v>1.2</v>
      </c>
      <c r="K195" s="60"/>
      <c r="L195" s="38"/>
    </row>
    <row r="196" spans="3:12" ht="18">
      <c r="C196" s="58" t="str">
        <f>Source!H132</f>
        <v>С ЗИМНИМ УДОРОЖАНИЕМ</v>
      </c>
      <c r="D196" s="58"/>
      <c r="E196" s="58"/>
      <c r="F196" s="58"/>
      <c r="G196" s="58"/>
      <c r="H196" s="58"/>
      <c r="I196" s="58"/>
      <c r="J196" s="59">
        <f>Source!F132</f>
        <v>286151.37</v>
      </c>
      <c r="K196" s="60"/>
      <c r="L196" s="38"/>
    </row>
    <row r="197" spans="3:12" ht="18">
      <c r="C197" s="58" t="str">
        <f>Source!H135</f>
        <v>НДС 18%</v>
      </c>
      <c r="D197" s="58"/>
      <c r="E197" s="58"/>
      <c r="F197" s="58"/>
      <c r="G197" s="58"/>
      <c r="H197" s="58"/>
      <c r="I197" s="58"/>
      <c r="J197" s="59">
        <f>Source!F135</f>
        <v>51507.25</v>
      </c>
      <c r="K197" s="60"/>
      <c r="L197" s="38"/>
    </row>
    <row r="198" spans="3:12" ht="18">
      <c r="C198" s="58" t="str">
        <f>Source!H136</f>
        <v>ВСЕГО</v>
      </c>
      <c r="D198" s="58"/>
      <c r="E198" s="58"/>
      <c r="F198" s="58"/>
      <c r="G198" s="58"/>
      <c r="H198" s="58"/>
      <c r="I198" s="58"/>
      <c r="J198" s="59">
        <f>Source!F136</f>
        <v>337658.64</v>
      </c>
      <c r="K198" s="60"/>
      <c r="L198" s="38"/>
    </row>
    <row r="200" spans="3:11" ht="18">
      <c r="C200" s="39" t="s">
        <v>679</v>
      </c>
      <c r="D200" s="57" t="str">
        <f>Source!G138</f>
        <v>Пункт мойки колес и временное ограждение</v>
      </c>
      <c r="E200" s="57"/>
      <c r="F200" s="57"/>
      <c r="G200" s="57"/>
      <c r="H200" s="57"/>
      <c r="I200" s="57"/>
      <c r="J200" s="57"/>
      <c r="K200" s="57"/>
    </row>
    <row r="201" spans="3:12" ht="18">
      <c r="C201" s="58" t="str">
        <f>Source!H151</f>
        <v>ПРЯМЫЕ ЗАТРАТЫ</v>
      </c>
      <c r="D201" s="58"/>
      <c r="E201" s="58"/>
      <c r="F201" s="58"/>
      <c r="G201" s="58"/>
      <c r="H201" s="58"/>
      <c r="I201" s="58"/>
      <c r="J201" s="59">
        <f>Source!F151</f>
        <v>184344.45</v>
      </c>
      <c r="K201" s="60"/>
      <c r="L201" s="38"/>
    </row>
    <row r="202" spans="3:12" ht="18">
      <c r="C202" s="58" t="str">
        <f>Source!H152</f>
        <v>НАКЛАДНЫЕ  РАСХОДЫ</v>
      </c>
      <c r="D202" s="58"/>
      <c r="E202" s="58"/>
      <c r="F202" s="58"/>
      <c r="G202" s="58"/>
      <c r="H202" s="58"/>
      <c r="I202" s="58"/>
      <c r="J202" s="59">
        <f>Source!F152</f>
        <v>55797.13</v>
      </c>
      <c r="K202" s="60"/>
      <c r="L202" s="38"/>
    </row>
    <row r="203" spans="3:12" ht="18">
      <c r="C203" s="58" t="str">
        <f>Source!H153</f>
        <v>СМЕТНАЯ ПРИБЫЛЬ</v>
      </c>
      <c r="D203" s="58"/>
      <c r="E203" s="58"/>
      <c r="F203" s="58"/>
      <c r="G203" s="58"/>
      <c r="H203" s="58"/>
      <c r="I203" s="58"/>
      <c r="J203" s="59">
        <f>Source!F153</f>
        <v>42616.69</v>
      </c>
      <c r="K203" s="60"/>
      <c r="L203" s="38"/>
    </row>
    <row r="204" spans="3:12" ht="18">
      <c r="C204" s="58" t="str">
        <f>Source!H154</f>
        <v>ИТОГО</v>
      </c>
      <c r="D204" s="58"/>
      <c r="E204" s="58"/>
      <c r="F204" s="58"/>
      <c r="G204" s="58"/>
      <c r="H204" s="58"/>
      <c r="I204" s="58"/>
      <c r="J204" s="59">
        <f>Source!F154</f>
        <v>282758.27</v>
      </c>
      <c r="K204" s="60"/>
      <c r="L204" s="38"/>
    </row>
    <row r="205" spans="3:12" ht="18">
      <c r="C205" s="58" t="str">
        <f>Source!H157</f>
        <v>ЗИМНЕЕ УДОРОЖАНИЕ %</v>
      </c>
      <c r="D205" s="58"/>
      <c r="E205" s="58"/>
      <c r="F205" s="58"/>
      <c r="G205" s="58"/>
      <c r="H205" s="58"/>
      <c r="I205" s="58"/>
      <c r="J205" s="59">
        <f>Source!F157</f>
        <v>1.2</v>
      </c>
      <c r="K205" s="60"/>
      <c r="L205" s="38"/>
    </row>
    <row r="206" spans="3:12" ht="18">
      <c r="C206" s="58" t="str">
        <f>Source!H158</f>
        <v>С ЗИМНИМ УДОРОЖАНИЕМ</v>
      </c>
      <c r="D206" s="58"/>
      <c r="E206" s="58"/>
      <c r="F206" s="58"/>
      <c r="G206" s="58"/>
      <c r="H206" s="58"/>
      <c r="I206" s="58"/>
      <c r="J206" s="59">
        <f>Source!F158</f>
        <v>286151.37</v>
      </c>
      <c r="K206" s="60"/>
      <c r="L206" s="38"/>
    </row>
    <row r="207" spans="3:12" ht="18">
      <c r="C207" s="58" t="str">
        <f>Source!H161</f>
        <v>НДС 18%</v>
      </c>
      <c r="D207" s="58"/>
      <c r="E207" s="58"/>
      <c r="F207" s="58"/>
      <c r="G207" s="58"/>
      <c r="H207" s="58"/>
      <c r="I207" s="58"/>
      <c r="J207" s="59">
        <f>Source!F161</f>
        <v>51507.25</v>
      </c>
      <c r="K207" s="60"/>
      <c r="L207" s="38"/>
    </row>
    <row r="208" spans="3:12" ht="18">
      <c r="C208" s="58" t="str">
        <f>Source!H162</f>
        <v>ВСЕГО</v>
      </c>
      <c r="D208" s="58"/>
      <c r="E208" s="58"/>
      <c r="F208" s="58"/>
      <c r="G208" s="58"/>
      <c r="H208" s="58"/>
      <c r="I208" s="58"/>
      <c r="J208" s="59">
        <f>Source!F162</f>
        <v>337658.64</v>
      </c>
      <c r="K208" s="60"/>
      <c r="L208" s="38"/>
    </row>
    <row r="212" spans="1:8" s="4" customFormat="1" ht="12.75">
      <c r="A212" s="4" t="s">
        <v>680</v>
      </c>
      <c r="C212" s="41" t="str">
        <f>IF(Source!AO12&lt;&gt;"",Source!AO12," ")</f>
        <v> </v>
      </c>
      <c r="D212" s="41"/>
      <c r="E212" s="41"/>
      <c r="F212" s="41"/>
      <c r="G212" s="41"/>
      <c r="H212" s="4" t="str">
        <f>IF(Source!R12&lt;&gt;"",Source!R12," ")</f>
        <v> </v>
      </c>
    </row>
    <row r="213" spans="3:7" s="5" customFormat="1" ht="11.25">
      <c r="C213" s="62" t="s">
        <v>681</v>
      </c>
      <c r="D213" s="62"/>
      <c r="E213" s="62"/>
      <c r="F213" s="62"/>
      <c r="G213" s="62"/>
    </row>
    <row r="215" spans="1:8" s="4" customFormat="1" ht="12.75">
      <c r="A215" s="4" t="s">
        <v>682</v>
      </c>
      <c r="C215" s="41" t="str">
        <f>IF(Source!AP12&lt;&gt;"",Source!AP12," ")</f>
        <v> </v>
      </c>
      <c r="D215" s="41"/>
      <c r="E215" s="41"/>
      <c r="F215" s="41"/>
      <c r="G215" s="41"/>
      <c r="H215" s="4" t="str">
        <f>IF(Source!S12&lt;&gt;"",Source!S12," ")</f>
        <v> </v>
      </c>
    </row>
    <row r="216" spans="3:7" s="5" customFormat="1" ht="11.25">
      <c r="C216" s="62" t="s">
        <v>681</v>
      </c>
      <c r="D216" s="62"/>
      <c r="E216" s="62"/>
      <c r="F216" s="62"/>
      <c r="G216" s="62"/>
    </row>
  </sheetData>
  <mergeCells count="112">
    <mergeCell ref="C208:I208"/>
    <mergeCell ref="J208:K208"/>
    <mergeCell ref="C213:G213"/>
    <mergeCell ref="C216:G216"/>
    <mergeCell ref="C206:I206"/>
    <mergeCell ref="J206:K206"/>
    <mergeCell ref="C207:I207"/>
    <mergeCell ref="J207:K207"/>
    <mergeCell ref="C204:I204"/>
    <mergeCell ref="J204:K204"/>
    <mergeCell ref="C205:I205"/>
    <mergeCell ref="J205:K205"/>
    <mergeCell ref="C202:I202"/>
    <mergeCell ref="J202:K202"/>
    <mergeCell ref="C203:I203"/>
    <mergeCell ref="J203:K203"/>
    <mergeCell ref="C198:I198"/>
    <mergeCell ref="J198:K198"/>
    <mergeCell ref="D200:K200"/>
    <mergeCell ref="C201:I201"/>
    <mergeCell ref="J201:K201"/>
    <mergeCell ref="C196:I196"/>
    <mergeCell ref="J196:K196"/>
    <mergeCell ref="C197:I197"/>
    <mergeCell ref="J197:K197"/>
    <mergeCell ref="C194:I194"/>
    <mergeCell ref="J194:K194"/>
    <mergeCell ref="C195:I195"/>
    <mergeCell ref="J195:K195"/>
    <mergeCell ref="C192:I192"/>
    <mergeCell ref="J192:K192"/>
    <mergeCell ref="C193:I193"/>
    <mergeCell ref="J193:K193"/>
    <mergeCell ref="J188:K188"/>
    <mergeCell ref="G188:H188"/>
    <mergeCell ref="D190:K190"/>
    <mergeCell ref="C191:I191"/>
    <mergeCell ref="J191:K191"/>
    <mergeCell ref="C185:I185"/>
    <mergeCell ref="J185:K185"/>
    <mergeCell ref="C186:I186"/>
    <mergeCell ref="J186:K186"/>
    <mergeCell ref="C183:I183"/>
    <mergeCell ref="J183:K183"/>
    <mergeCell ref="C184:I184"/>
    <mergeCell ref="J184:K184"/>
    <mergeCell ref="C181:I181"/>
    <mergeCell ref="J181:K181"/>
    <mergeCell ref="C182:I182"/>
    <mergeCell ref="J182:K182"/>
    <mergeCell ref="C179:I179"/>
    <mergeCell ref="J179:K179"/>
    <mergeCell ref="C180:I180"/>
    <mergeCell ref="J180:K180"/>
    <mergeCell ref="D130:K130"/>
    <mergeCell ref="J175:K175"/>
    <mergeCell ref="G175:H175"/>
    <mergeCell ref="D178:K178"/>
    <mergeCell ref="C128:I128"/>
    <mergeCell ref="J128:K128"/>
    <mergeCell ref="C129:I129"/>
    <mergeCell ref="J129:K129"/>
    <mergeCell ref="C126:I126"/>
    <mergeCell ref="J126:K126"/>
    <mergeCell ref="C127:I127"/>
    <mergeCell ref="J127:K127"/>
    <mergeCell ref="C124:I124"/>
    <mergeCell ref="J124:K124"/>
    <mergeCell ref="C125:I125"/>
    <mergeCell ref="J125:K125"/>
    <mergeCell ref="D121:K121"/>
    <mergeCell ref="C122:I122"/>
    <mergeCell ref="J122:K122"/>
    <mergeCell ref="C123:I123"/>
    <mergeCell ref="J123:K123"/>
    <mergeCell ref="A20:C20"/>
    <mergeCell ref="D27:K27"/>
    <mergeCell ref="J118:K118"/>
    <mergeCell ref="G118:H118"/>
    <mergeCell ref="C18:F18"/>
    <mergeCell ref="G18:H18"/>
    <mergeCell ref="I18:J18"/>
    <mergeCell ref="K18:L18"/>
    <mergeCell ref="C17:F17"/>
    <mergeCell ref="G17:H17"/>
    <mergeCell ref="I17:J17"/>
    <mergeCell ref="K17:L17"/>
    <mergeCell ref="C16:F16"/>
    <mergeCell ref="G16:H16"/>
    <mergeCell ref="I16:J16"/>
    <mergeCell ref="K16:L16"/>
    <mergeCell ref="C15:F15"/>
    <mergeCell ref="G15:H15"/>
    <mergeCell ref="I15:J15"/>
    <mergeCell ref="K15:L15"/>
    <mergeCell ref="C14:F14"/>
    <mergeCell ref="G14:H14"/>
    <mergeCell ref="I14:J14"/>
    <mergeCell ref="K14:L14"/>
    <mergeCell ref="C13:F13"/>
    <mergeCell ref="G13:H13"/>
    <mergeCell ref="I13:J13"/>
    <mergeCell ref="K13:L13"/>
    <mergeCell ref="C12:F12"/>
    <mergeCell ref="G12:H12"/>
    <mergeCell ref="I12:J12"/>
    <mergeCell ref="K12:L12"/>
    <mergeCell ref="A3:L3"/>
    <mergeCell ref="B5:L5"/>
    <mergeCell ref="A8:L8"/>
    <mergeCell ref="G11:H11"/>
    <mergeCell ref="I11:J11"/>
  </mergeCells>
  <printOptions/>
  <pageMargins left="0.78740157480315" right="0.196850393700787" top="0.393700787401575" bottom="0.393700787401575" header="0.11811023622047198" footer="0.11811023622047198"/>
  <pageSetup horizontalDpi="600" verticalDpi="600" orientation="portrait" paperSize="9" scale="55" r:id="rId1"/>
  <headerFooter alignWithMargins="0"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X211"/>
  <sheetViews>
    <sheetView workbookViewId="0" topLeftCell="A1">
      <selection activeCell="A1" sqref="A1"/>
    </sheetView>
  </sheetViews>
  <sheetFormatPr defaultColWidth="9.140625" defaultRowHeight="12.75"/>
  <sheetData>
    <row r="1" spans="1:12" ht="12.75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K1">
        <v>0</v>
      </c>
      <c r="L1">
        <v>21359</v>
      </c>
    </row>
    <row r="12" spans="1:103" ht="12.75">
      <c r="A12" s="1">
        <v>1</v>
      </c>
      <c r="B12" s="1">
        <v>1</v>
      </c>
      <c r="C12" s="1">
        <v>0</v>
      </c>
      <c r="D12" s="1">
        <f>ROW(A138)</f>
        <v>138</v>
      </c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 t="s">
        <v>3</v>
      </c>
      <c r="L12" s="1" t="s">
        <v>3</v>
      </c>
      <c r="M12" s="1" t="s">
        <v>3</v>
      </c>
      <c r="N12" s="1" t="s">
        <v>3</v>
      </c>
      <c r="O12" s="1" t="s">
        <v>6</v>
      </c>
      <c r="P12" s="1">
        <v>2007</v>
      </c>
      <c r="Q12" s="1">
        <v>10</v>
      </c>
      <c r="R12" s="1" t="s">
        <v>3</v>
      </c>
      <c r="S12" s="1" t="s">
        <v>3</v>
      </c>
      <c r="T12" s="1" t="s">
        <v>3</v>
      </c>
      <c r="U12" s="1" t="s">
        <v>3</v>
      </c>
      <c r="V12" s="1">
        <v>-1</v>
      </c>
      <c r="W12" s="1" t="s">
        <v>3</v>
      </c>
      <c r="X12" s="1">
        <v>0</v>
      </c>
      <c r="Y12" s="1">
        <v>2</v>
      </c>
      <c r="Z12" s="1">
        <v>1</v>
      </c>
      <c r="AA12" s="1">
        <v>1</v>
      </c>
      <c r="AB12" s="1"/>
      <c r="AC12" s="1">
        <v>1</v>
      </c>
      <c r="AD12" s="1">
        <v>2</v>
      </c>
      <c r="AE12" s="1">
        <v>0</v>
      </c>
      <c r="AF12" s="1">
        <v>0</v>
      </c>
      <c r="AG12" s="1">
        <v>1</v>
      </c>
      <c r="AH12" s="1">
        <v>0</v>
      </c>
      <c r="AI12" s="1">
        <v>0</v>
      </c>
      <c r="AJ12" s="1">
        <v>0</v>
      </c>
      <c r="AK12" s="1">
        <v>0</v>
      </c>
      <c r="AL12" s="1" t="s">
        <v>3</v>
      </c>
      <c r="AM12" s="1" t="s">
        <v>3</v>
      </c>
      <c r="AN12" s="1">
        <v>0</v>
      </c>
      <c r="AO12" s="1" t="s">
        <v>3</v>
      </c>
      <c r="AP12" s="1" t="s">
        <v>3</v>
      </c>
      <c r="AQ12" s="1" t="s">
        <v>3</v>
      </c>
      <c r="AR12" s="1" t="s">
        <v>3</v>
      </c>
      <c r="AS12" s="1" t="s">
        <v>3</v>
      </c>
      <c r="AT12" s="1" t="s">
        <v>3</v>
      </c>
      <c r="AU12" s="1" t="s">
        <v>3</v>
      </c>
      <c r="AV12" s="1" t="s">
        <v>3</v>
      </c>
      <c r="AW12" s="1" t="s">
        <v>3</v>
      </c>
      <c r="AX12" s="1"/>
      <c r="AY12" s="1"/>
      <c r="AZ12" s="1"/>
      <c r="BA12" s="1">
        <v>0</v>
      </c>
      <c r="BB12" s="1">
        <v>0</v>
      </c>
      <c r="BC12" s="1">
        <v>0</v>
      </c>
      <c r="BD12" s="1">
        <v>7672016</v>
      </c>
      <c r="BE12" s="1" t="s">
        <v>7</v>
      </c>
      <c r="BF12" s="1" t="s">
        <v>8</v>
      </c>
      <c r="BG12" s="1">
        <v>5677303</v>
      </c>
      <c r="BH12" s="1">
        <v>0</v>
      </c>
      <c r="BI12" s="1">
        <v>1</v>
      </c>
      <c r="BJ12" s="1"/>
      <c r="BK12" s="1">
        <v>1</v>
      </c>
      <c r="BL12" s="1">
        <v>1</v>
      </c>
      <c r="BM12" s="1">
        <v>1</v>
      </c>
      <c r="BN12" s="1">
        <v>1</v>
      </c>
      <c r="BO12" s="1">
        <v>0</v>
      </c>
      <c r="BP12" s="1">
        <v>-1</v>
      </c>
      <c r="BQ12" s="1"/>
      <c r="BR12" s="1">
        <v>2</v>
      </c>
      <c r="BS12" s="1"/>
      <c r="BT12" s="1">
        <v>0</v>
      </c>
      <c r="BU12" s="1">
        <v>1</v>
      </c>
      <c r="BV12" s="1">
        <v>1</v>
      </c>
      <c r="BW12" s="1">
        <v>0</v>
      </c>
      <c r="BX12" s="1">
        <v>0</v>
      </c>
      <c r="BY12" s="1">
        <v>1</v>
      </c>
      <c r="BZ12" s="1">
        <v>0</v>
      </c>
      <c r="CA12" s="1">
        <v>5439773</v>
      </c>
      <c r="CB12" s="1">
        <v>5439769</v>
      </c>
      <c r="CC12" s="1">
        <v>5439767</v>
      </c>
      <c r="CD12" s="1">
        <v>5439765</v>
      </c>
      <c r="CE12" s="1">
        <v>0</v>
      </c>
      <c r="CF12" s="1">
        <v>0</v>
      </c>
      <c r="CG12" s="1" t="s">
        <v>3</v>
      </c>
      <c r="CH12" s="1" t="s">
        <v>3</v>
      </c>
      <c r="CI12" s="1" t="s">
        <v>3</v>
      </c>
      <c r="CJ12" s="1">
        <v>0</v>
      </c>
      <c r="CK12" s="1">
        <v>3410997</v>
      </c>
      <c r="CL12" s="1" t="s">
        <v>9</v>
      </c>
      <c r="CM12" s="1" t="s">
        <v>10</v>
      </c>
      <c r="CN12" s="1" t="s">
        <v>11</v>
      </c>
      <c r="CO12" s="1" t="s">
        <v>11</v>
      </c>
      <c r="CP12" s="1" t="s">
        <v>11</v>
      </c>
      <c r="CQ12" s="1" t="s">
        <v>11</v>
      </c>
      <c r="CR12" s="1" t="s">
        <v>12</v>
      </c>
      <c r="CS12" s="1">
        <v>3381686</v>
      </c>
      <c r="CT12" s="1">
        <v>0</v>
      </c>
      <c r="CU12" s="1">
        <v>0</v>
      </c>
      <c r="CV12" s="1">
        <v>5633627</v>
      </c>
      <c r="CW12" s="1">
        <v>7252965</v>
      </c>
      <c r="CX12" s="1">
        <v>8468430</v>
      </c>
      <c r="CY12" s="1">
        <v>0</v>
      </c>
    </row>
    <row r="15" spans="1:103" ht="12.75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</row>
    <row r="18" spans="1:39" ht="12.75">
      <c r="A18" s="2">
        <v>52</v>
      </c>
      <c r="B18" s="2">
        <f aca="true" t="shared" si="0" ref="B18:AM18">B138</f>
        <v>1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Новый объект</v>
      </c>
      <c r="G18" s="2" t="str">
        <f t="shared" si="0"/>
        <v>Пункт мойки колес и временное ограждение</v>
      </c>
      <c r="H18" s="2">
        <f t="shared" si="0"/>
        <v>0</v>
      </c>
      <c r="I18" s="2">
        <f t="shared" si="0"/>
        <v>0</v>
      </c>
      <c r="J18" s="2">
        <f t="shared" si="0"/>
        <v>0</v>
      </c>
      <c r="K18" s="2">
        <f t="shared" si="0"/>
        <v>0</v>
      </c>
      <c r="L18" s="2">
        <f t="shared" si="0"/>
        <v>0</v>
      </c>
      <c r="M18" s="2">
        <f t="shared" si="0"/>
        <v>0</v>
      </c>
      <c r="N18" s="2">
        <f t="shared" si="0"/>
        <v>0</v>
      </c>
      <c r="O18" s="2">
        <f t="shared" si="0"/>
        <v>184344.45</v>
      </c>
      <c r="P18" s="2">
        <f t="shared" si="0"/>
        <v>105122.8</v>
      </c>
      <c r="Q18" s="2">
        <f t="shared" si="0"/>
        <v>26217.78</v>
      </c>
      <c r="R18" s="2">
        <f t="shared" si="0"/>
        <v>5786.02</v>
      </c>
      <c r="S18" s="2">
        <f t="shared" si="0"/>
        <v>53003.87</v>
      </c>
      <c r="T18" s="2">
        <f t="shared" si="0"/>
        <v>0</v>
      </c>
      <c r="U18" s="2">
        <f t="shared" si="0"/>
        <v>541.4</v>
      </c>
      <c r="V18" s="2">
        <f t="shared" si="0"/>
        <v>45.07</v>
      </c>
      <c r="W18" s="2">
        <f t="shared" si="0"/>
        <v>0</v>
      </c>
      <c r="X18" s="2">
        <f t="shared" si="0"/>
        <v>55797.13</v>
      </c>
      <c r="Y18" s="2">
        <f t="shared" si="0"/>
        <v>42616.69</v>
      </c>
      <c r="Z18" s="2">
        <f t="shared" si="0"/>
        <v>0</v>
      </c>
      <c r="AA18" s="2">
        <f t="shared" si="0"/>
        <v>0</v>
      </c>
      <c r="AB18" s="2">
        <f t="shared" si="0"/>
        <v>0</v>
      </c>
      <c r="AC18" s="2">
        <f t="shared" si="0"/>
        <v>0</v>
      </c>
      <c r="AD18" s="2">
        <f t="shared" si="0"/>
        <v>0</v>
      </c>
      <c r="AE18" s="2">
        <f t="shared" si="0"/>
        <v>0</v>
      </c>
      <c r="AF18" s="2">
        <f t="shared" si="0"/>
        <v>0</v>
      </c>
      <c r="AG18" s="2">
        <f t="shared" si="0"/>
        <v>0</v>
      </c>
      <c r="AH18" s="2">
        <f t="shared" si="0"/>
        <v>0</v>
      </c>
      <c r="AI18" s="2">
        <f t="shared" si="0"/>
        <v>0</v>
      </c>
      <c r="AJ18" s="2">
        <f t="shared" si="0"/>
        <v>0</v>
      </c>
      <c r="AK18" s="2">
        <f t="shared" si="0"/>
        <v>0</v>
      </c>
      <c r="AL18" s="2">
        <f t="shared" si="0"/>
        <v>0</v>
      </c>
      <c r="AM18" s="2">
        <f t="shared" si="0"/>
        <v>0</v>
      </c>
    </row>
    <row r="19" ht="12.75">
      <c r="G19">
        <v>0</v>
      </c>
    </row>
    <row r="20" spans="1:59" ht="12.75">
      <c r="A20" s="1">
        <v>3</v>
      </c>
      <c r="B20" s="1">
        <v>1</v>
      </c>
      <c r="C20" s="1"/>
      <c r="D20" s="1">
        <f>ROW(A112)</f>
        <v>112</v>
      </c>
      <c r="E20" s="1"/>
      <c r="F20" s="1" t="s">
        <v>13</v>
      </c>
      <c r="G20" s="1" t="s">
        <v>5</v>
      </c>
      <c r="H20" s="1"/>
      <c r="I20" s="1"/>
      <c r="J20" s="1" t="s">
        <v>3</v>
      </c>
      <c r="K20" s="1"/>
      <c r="L20" s="1"/>
      <c r="M20" s="1"/>
      <c r="N20" s="1" t="s">
        <v>3</v>
      </c>
      <c r="O20" s="1"/>
      <c r="P20" s="1"/>
      <c r="Q20" s="1"/>
      <c r="R20" s="1" t="s">
        <v>3</v>
      </c>
      <c r="S20" s="1" t="s">
        <v>3</v>
      </c>
      <c r="T20" s="1" t="s">
        <v>3</v>
      </c>
      <c r="U20" s="1" t="s">
        <v>3</v>
      </c>
      <c r="V20" s="1"/>
      <c r="W20" s="1"/>
      <c r="X20" s="1">
        <v>0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>
        <v>0</v>
      </c>
      <c r="AK20" s="1">
        <v>0</v>
      </c>
      <c r="AL20" s="1">
        <v>0</v>
      </c>
      <c r="AM20" s="1"/>
      <c r="BE20" t="s">
        <v>14</v>
      </c>
      <c r="BF20">
        <v>0</v>
      </c>
      <c r="BG20">
        <v>0</v>
      </c>
    </row>
    <row r="22" spans="1:39" ht="12.75">
      <c r="A22" s="2">
        <v>52</v>
      </c>
      <c r="B22" s="2">
        <f aca="true" t="shared" si="1" ref="B22:AM22">B112</f>
        <v>1</v>
      </c>
      <c r="C22" s="2">
        <f t="shared" si="1"/>
        <v>3</v>
      </c>
      <c r="D22" s="2">
        <f t="shared" si="1"/>
        <v>20</v>
      </c>
      <c r="E22" s="2">
        <f t="shared" si="1"/>
        <v>0</v>
      </c>
      <c r="F22" s="2" t="str">
        <f t="shared" si="1"/>
        <v>Новая локальная смета</v>
      </c>
      <c r="G22" s="2" t="str">
        <f t="shared" si="1"/>
        <v>Пункт мойки колес и временное ограждение</v>
      </c>
      <c r="H22" s="2">
        <f t="shared" si="1"/>
        <v>0</v>
      </c>
      <c r="I22" s="2">
        <f t="shared" si="1"/>
        <v>0</v>
      </c>
      <c r="J22" s="2">
        <f t="shared" si="1"/>
        <v>0</v>
      </c>
      <c r="K22" s="2">
        <f t="shared" si="1"/>
        <v>0</v>
      </c>
      <c r="L22" s="2">
        <f t="shared" si="1"/>
        <v>0</v>
      </c>
      <c r="M22" s="2">
        <f t="shared" si="1"/>
        <v>0</v>
      </c>
      <c r="N22" s="2">
        <f t="shared" si="1"/>
        <v>0</v>
      </c>
      <c r="O22" s="2">
        <f t="shared" si="1"/>
        <v>184344.45</v>
      </c>
      <c r="P22" s="2">
        <f t="shared" si="1"/>
        <v>105122.8</v>
      </c>
      <c r="Q22" s="2">
        <f t="shared" si="1"/>
        <v>26217.78</v>
      </c>
      <c r="R22" s="2">
        <f t="shared" si="1"/>
        <v>5786.02</v>
      </c>
      <c r="S22" s="2">
        <f t="shared" si="1"/>
        <v>53003.87</v>
      </c>
      <c r="T22" s="2">
        <f t="shared" si="1"/>
        <v>0</v>
      </c>
      <c r="U22" s="2">
        <f t="shared" si="1"/>
        <v>541.4</v>
      </c>
      <c r="V22" s="2">
        <f t="shared" si="1"/>
        <v>45.07</v>
      </c>
      <c r="W22" s="2">
        <f t="shared" si="1"/>
        <v>0</v>
      </c>
      <c r="X22" s="2">
        <f t="shared" si="1"/>
        <v>55797.13</v>
      </c>
      <c r="Y22" s="2">
        <f t="shared" si="1"/>
        <v>42616.69</v>
      </c>
      <c r="Z22" s="2">
        <f t="shared" si="1"/>
        <v>0</v>
      </c>
      <c r="AA22" s="2">
        <f t="shared" si="1"/>
        <v>0</v>
      </c>
      <c r="AB22" s="2">
        <f t="shared" si="1"/>
        <v>0</v>
      </c>
      <c r="AC22" s="2">
        <f t="shared" si="1"/>
        <v>0</v>
      </c>
      <c r="AD22" s="2">
        <f t="shared" si="1"/>
        <v>0</v>
      </c>
      <c r="AE22" s="2">
        <f t="shared" si="1"/>
        <v>0</v>
      </c>
      <c r="AF22" s="2">
        <f t="shared" si="1"/>
        <v>0</v>
      </c>
      <c r="AG22" s="2">
        <f t="shared" si="1"/>
        <v>0</v>
      </c>
      <c r="AH22" s="2">
        <f t="shared" si="1"/>
        <v>0</v>
      </c>
      <c r="AI22" s="2">
        <f t="shared" si="1"/>
        <v>0</v>
      </c>
      <c r="AJ22" s="2">
        <f t="shared" si="1"/>
        <v>0</v>
      </c>
      <c r="AK22" s="2">
        <f t="shared" si="1"/>
        <v>0</v>
      </c>
      <c r="AL22" s="2">
        <f t="shared" si="1"/>
        <v>0</v>
      </c>
      <c r="AM22" s="2">
        <f t="shared" si="1"/>
        <v>0</v>
      </c>
    </row>
    <row r="23" ht="12.75">
      <c r="G23">
        <v>0</v>
      </c>
    </row>
    <row r="24" spans="1:59" ht="12.75">
      <c r="A24" s="1">
        <v>4</v>
      </c>
      <c r="B24" s="1">
        <v>1</v>
      </c>
      <c r="C24" s="1"/>
      <c r="D24" s="1">
        <f>ROW(A44)</f>
        <v>44</v>
      </c>
      <c r="E24" s="1"/>
      <c r="F24" s="1" t="s">
        <v>15</v>
      </c>
      <c r="G24" s="1" t="s">
        <v>16</v>
      </c>
      <c r="H24" s="1"/>
      <c r="I24" s="1"/>
      <c r="J24" s="1"/>
      <c r="K24" s="1"/>
      <c r="L24" s="1"/>
      <c r="M24" s="1"/>
      <c r="N24" s="1" t="s">
        <v>3</v>
      </c>
      <c r="O24" s="1"/>
      <c r="P24" s="1"/>
      <c r="Q24" s="1"/>
      <c r="R24" s="1" t="s">
        <v>3</v>
      </c>
      <c r="S24" s="1" t="s">
        <v>3</v>
      </c>
      <c r="T24" s="1" t="s">
        <v>3</v>
      </c>
      <c r="U24" s="1" t="s">
        <v>3</v>
      </c>
      <c r="V24" s="1"/>
      <c r="W24" s="1"/>
      <c r="X24" s="1">
        <v>0</v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>
        <v>0</v>
      </c>
      <c r="AM24" s="1"/>
      <c r="BE24" t="s">
        <v>17</v>
      </c>
      <c r="BF24">
        <v>0</v>
      </c>
      <c r="BG24">
        <v>0</v>
      </c>
    </row>
    <row r="26" spans="1:39" ht="12.75">
      <c r="A26" s="2">
        <v>52</v>
      </c>
      <c r="B26" s="2">
        <f aca="true" t="shared" si="2" ref="B26:AM26">B44</f>
        <v>1</v>
      </c>
      <c r="C26" s="2">
        <f t="shared" si="2"/>
        <v>4</v>
      </c>
      <c r="D26" s="2">
        <f t="shared" si="2"/>
        <v>24</v>
      </c>
      <c r="E26" s="2">
        <f t="shared" si="2"/>
        <v>0</v>
      </c>
      <c r="F26" s="2" t="str">
        <f t="shared" si="2"/>
        <v>Новый раздел</v>
      </c>
      <c r="G26" s="2" t="str">
        <f t="shared" si="2"/>
        <v>Пукт мойки колес</v>
      </c>
      <c r="H26" s="2">
        <f t="shared" si="2"/>
        <v>0</v>
      </c>
      <c r="I26" s="2">
        <f t="shared" si="2"/>
        <v>0</v>
      </c>
      <c r="J26" s="2">
        <f t="shared" si="2"/>
        <v>0</v>
      </c>
      <c r="K26" s="2">
        <f t="shared" si="2"/>
        <v>0</v>
      </c>
      <c r="L26" s="2">
        <f t="shared" si="2"/>
        <v>0</v>
      </c>
      <c r="M26" s="2">
        <f t="shared" si="2"/>
        <v>0</v>
      </c>
      <c r="N26" s="2">
        <f t="shared" si="2"/>
        <v>0</v>
      </c>
      <c r="O26" s="2">
        <f t="shared" si="2"/>
        <v>149779.99</v>
      </c>
      <c r="P26" s="2">
        <f t="shared" si="2"/>
        <v>80623.92</v>
      </c>
      <c r="Q26" s="2">
        <f t="shared" si="2"/>
        <v>23423.29</v>
      </c>
      <c r="R26" s="2">
        <f t="shared" si="2"/>
        <v>5135.71</v>
      </c>
      <c r="S26" s="2">
        <f t="shared" si="2"/>
        <v>45732.78</v>
      </c>
      <c r="T26" s="2">
        <f t="shared" si="2"/>
        <v>0</v>
      </c>
      <c r="U26" s="2">
        <f t="shared" si="2"/>
        <v>459.96</v>
      </c>
      <c r="V26" s="2">
        <f t="shared" si="2"/>
        <v>39.64</v>
      </c>
      <c r="W26" s="2">
        <f t="shared" si="2"/>
        <v>0</v>
      </c>
      <c r="X26" s="2">
        <f t="shared" si="2"/>
        <v>46410.31</v>
      </c>
      <c r="Y26" s="2">
        <f t="shared" si="2"/>
        <v>35883.5</v>
      </c>
      <c r="Z26" s="2">
        <f t="shared" si="2"/>
        <v>0</v>
      </c>
      <c r="AA26" s="2">
        <f t="shared" si="2"/>
        <v>0</v>
      </c>
      <c r="AB26" s="2">
        <f t="shared" si="2"/>
        <v>149779.99</v>
      </c>
      <c r="AC26" s="2">
        <f t="shared" si="2"/>
        <v>80623.92</v>
      </c>
      <c r="AD26" s="2">
        <f t="shared" si="2"/>
        <v>23423.29</v>
      </c>
      <c r="AE26" s="2">
        <f t="shared" si="2"/>
        <v>5135.71</v>
      </c>
      <c r="AF26" s="2">
        <f t="shared" si="2"/>
        <v>45732.78</v>
      </c>
      <c r="AG26" s="2">
        <f t="shared" si="2"/>
        <v>0</v>
      </c>
      <c r="AH26" s="2">
        <f t="shared" si="2"/>
        <v>459.96</v>
      </c>
      <c r="AI26" s="2">
        <f t="shared" si="2"/>
        <v>39.64</v>
      </c>
      <c r="AJ26" s="2">
        <f t="shared" si="2"/>
        <v>0</v>
      </c>
      <c r="AK26" s="2">
        <f t="shared" si="2"/>
        <v>46410.31</v>
      </c>
      <c r="AL26" s="2">
        <f t="shared" si="2"/>
        <v>35883.5</v>
      </c>
      <c r="AM26" s="2">
        <f t="shared" si="2"/>
        <v>0</v>
      </c>
    </row>
    <row r="28" spans="1:154" ht="12.75">
      <c r="A28">
        <v>17</v>
      </c>
      <c r="B28">
        <v>1</v>
      </c>
      <c r="C28">
        <f>ROW(SmtRes!A15)</f>
        <v>15</v>
      </c>
      <c r="D28">
        <f>ROW(EtalonRes!A15)</f>
        <v>15</v>
      </c>
      <c r="E28" t="s">
        <v>18</v>
      </c>
      <c r="F28" t="s">
        <v>19</v>
      </c>
      <c r="G28" t="s">
        <v>20</v>
      </c>
      <c r="H28" t="s">
        <v>21</v>
      </c>
      <c r="I28">
        <v>1.877</v>
      </c>
      <c r="J28">
        <v>0</v>
      </c>
      <c r="O28">
        <f aca="true" t="shared" si="3" ref="O28:O42">ROUND(CP28,2)</f>
        <v>63395.58</v>
      </c>
      <c r="P28">
        <f aca="true" t="shared" si="4" ref="P28:P42">ROUND(CQ28*I28,2)</f>
        <v>37973.81</v>
      </c>
      <c r="Q28">
        <f aca="true" t="shared" si="5" ref="Q28:Q42">ROUND(CR28*I28,2)</f>
        <v>8710.8</v>
      </c>
      <c r="R28">
        <f aca="true" t="shared" si="6" ref="R28:R42">ROUND(CS28*I28,2)</f>
        <v>1707.52</v>
      </c>
      <c r="S28">
        <f aca="true" t="shared" si="7" ref="S28:S42">ROUND(CT28*I28,2)</f>
        <v>16710.97</v>
      </c>
      <c r="T28">
        <f aca="true" t="shared" si="8" ref="T28:T42">ROUND(CU28*I28,2)</f>
        <v>0</v>
      </c>
      <c r="U28">
        <f aca="true" t="shared" si="9" ref="U28:U42">CV28*I28</f>
        <v>170.807</v>
      </c>
      <c r="V28">
        <f aca="true" t="shared" si="10" ref="V28:V42">CW28*I28</f>
        <v>13.77718</v>
      </c>
      <c r="W28">
        <f aca="true" t="shared" si="11" ref="W28:W42">ROUND(CX28*I28,2)</f>
        <v>0</v>
      </c>
      <c r="X28">
        <f aca="true" t="shared" si="12" ref="X28:X42">ROUND(CY28,2)</f>
        <v>13850.7</v>
      </c>
      <c r="Y28">
        <f aca="true" t="shared" si="13" ref="Y28:Y42">ROUND(CZ28,2)</f>
        <v>11051.09</v>
      </c>
      <c r="AA28">
        <v>0</v>
      </c>
      <c r="AB28">
        <f aca="true" t="shared" si="14" ref="AB28:AB42">(AC28+AD28+AF28)</f>
        <v>8280.279999999999</v>
      </c>
      <c r="AC28">
        <f>(ES28)</f>
        <v>6302.53</v>
      </c>
      <c r="AD28">
        <f>(ET28)</f>
        <v>1102.33</v>
      </c>
      <c r="AE28">
        <f>(EU28)</f>
        <v>89.45</v>
      </c>
      <c r="AF28">
        <f>(EV28)</f>
        <v>875.42</v>
      </c>
      <c r="AG28">
        <f>(AP28)</f>
        <v>0</v>
      </c>
      <c r="AH28">
        <f>(EW28)</f>
        <v>91</v>
      </c>
      <c r="AI28">
        <f>(EX28)</f>
        <v>7.34</v>
      </c>
      <c r="AJ28">
        <f>(AS28)</f>
        <v>0</v>
      </c>
      <c r="AK28">
        <v>8280.28</v>
      </c>
      <c r="AL28">
        <v>6302.53</v>
      </c>
      <c r="AM28">
        <v>1102.33</v>
      </c>
      <c r="AN28">
        <v>89.45</v>
      </c>
      <c r="AO28">
        <v>875.42</v>
      </c>
      <c r="AP28">
        <v>0</v>
      </c>
      <c r="AQ28">
        <v>91</v>
      </c>
      <c r="AR28">
        <v>7.34</v>
      </c>
      <c r="AS28">
        <v>0</v>
      </c>
      <c r="AT28">
        <f aca="true" t="shared" si="15" ref="AT28:AT42">BZ28</f>
        <v>75.2</v>
      </c>
      <c r="AU28">
        <f aca="true" t="shared" si="16" ref="AU28:AU42">CA28</f>
        <v>60</v>
      </c>
      <c r="AV28">
        <v>1</v>
      </c>
      <c r="AW28">
        <v>1</v>
      </c>
      <c r="AX28">
        <v>1</v>
      </c>
      <c r="AY28">
        <v>1</v>
      </c>
      <c r="AZ28">
        <v>4.09</v>
      </c>
      <c r="BA28">
        <v>10.17</v>
      </c>
      <c r="BB28">
        <v>4.21</v>
      </c>
      <c r="BC28">
        <v>3.21</v>
      </c>
      <c r="BH28">
        <v>0</v>
      </c>
      <c r="BI28">
        <v>2</v>
      </c>
      <c r="BJ28" t="s">
        <v>22</v>
      </c>
      <c r="BM28">
        <v>55</v>
      </c>
      <c r="BN28">
        <v>0</v>
      </c>
      <c r="BO28" t="s">
        <v>19</v>
      </c>
      <c r="BP28">
        <v>1</v>
      </c>
      <c r="BQ28">
        <v>3</v>
      </c>
      <c r="BR28">
        <v>0</v>
      </c>
      <c r="BS28">
        <v>10.17</v>
      </c>
      <c r="BT28">
        <v>1</v>
      </c>
      <c r="BU28">
        <v>1</v>
      </c>
      <c r="BV28">
        <v>1</v>
      </c>
      <c r="BW28">
        <v>1</v>
      </c>
      <c r="BX28">
        <v>1</v>
      </c>
      <c r="BZ28">
        <v>75.2</v>
      </c>
      <c r="CA28">
        <v>60</v>
      </c>
      <c r="CF28">
        <v>0</v>
      </c>
      <c r="CG28">
        <v>0</v>
      </c>
      <c r="CM28">
        <v>0</v>
      </c>
      <c r="CO28">
        <v>0</v>
      </c>
      <c r="CP28">
        <f aca="true" t="shared" si="17" ref="CP28:CP42">(P28+Q28+S28)</f>
        <v>63395.58</v>
      </c>
      <c r="CQ28">
        <f aca="true" t="shared" si="18" ref="CQ28:CQ42">(AC28)*BC28</f>
        <v>20231.1213</v>
      </c>
      <c r="CR28">
        <f aca="true" t="shared" si="19" ref="CR28:CR42">(AD28)*BB28</f>
        <v>4640.8093</v>
      </c>
      <c r="CS28">
        <f aca="true" t="shared" si="20" ref="CS28:CS42">(AE28)*BS28</f>
        <v>909.7065</v>
      </c>
      <c r="CT28">
        <f aca="true" t="shared" si="21" ref="CT28:CT42">(AF28)*BA28</f>
        <v>8903.0214</v>
      </c>
      <c r="CU28">
        <f aca="true" t="shared" si="22" ref="CU28:CU42">(AG28)*BT28</f>
        <v>0</v>
      </c>
      <c r="CV28">
        <f aca="true" t="shared" si="23" ref="CV28:CV42">(AH28)*BU28</f>
        <v>91</v>
      </c>
      <c r="CW28">
        <f aca="true" t="shared" si="24" ref="CW28:CW42">(AI28)*BV28</f>
        <v>7.34</v>
      </c>
      <c r="CX28">
        <f aca="true" t="shared" si="25" ref="CX28:CX42">(AJ28)*BW28</f>
        <v>0</v>
      </c>
      <c r="CY28">
        <f aca="true" t="shared" si="26" ref="CY28:CY42">(((S28+R28)*BZ28)/100)</f>
        <v>13850.70448</v>
      </c>
      <c r="CZ28">
        <f aca="true" t="shared" si="27" ref="CZ28:CZ42">(((S28+R28)*CA28)/100)</f>
        <v>11051.094000000001</v>
      </c>
      <c r="DN28">
        <v>0</v>
      </c>
      <c r="DO28">
        <v>0</v>
      </c>
      <c r="DP28">
        <v>1</v>
      </c>
      <c r="DQ28">
        <v>1</v>
      </c>
      <c r="DR28">
        <v>1</v>
      </c>
      <c r="DS28">
        <v>1</v>
      </c>
      <c r="DT28">
        <v>1</v>
      </c>
      <c r="DU28">
        <v>1013</v>
      </c>
      <c r="DV28" t="s">
        <v>21</v>
      </c>
      <c r="DW28" t="s">
        <v>21</v>
      </c>
      <c r="DX28">
        <v>1</v>
      </c>
      <c r="EE28">
        <v>5677368</v>
      </c>
      <c r="EF28">
        <v>3</v>
      </c>
      <c r="EG28" t="s">
        <v>23</v>
      </c>
      <c r="EH28">
        <v>0</v>
      </c>
      <c r="EJ28">
        <v>2</v>
      </c>
      <c r="EK28">
        <v>55</v>
      </c>
      <c r="EL28" t="s">
        <v>24</v>
      </c>
      <c r="EM28" t="s">
        <v>25</v>
      </c>
      <c r="EQ28">
        <v>0</v>
      </c>
      <c r="ER28">
        <v>8280.28</v>
      </c>
      <c r="ES28">
        <v>6302.53</v>
      </c>
      <c r="ET28">
        <v>1102.33</v>
      </c>
      <c r="EU28">
        <v>89.45</v>
      </c>
      <c r="EV28">
        <v>875.42</v>
      </c>
      <c r="EW28">
        <v>91</v>
      </c>
      <c r="EX28">
        <v>7.34</v>
      </c>
    </row>
    <row r="29" spans="1:154" ht="12.75">
      <c r="A29">
        <v>18</v>
      </c>
      <c r="B29">
        <v>1</v>
      </c>
      <c r="C29">
        <v>11</v>
      </c>
      <c r="E29" t="s">
        <v>26</v>
      </c>
      <c r="F29" t="s">
        <v>27</v>
      </c>
      <c r="G29" t="s">
        <v>28</v>
      </c>
      <c r="H29" t="s">
        <v>29</v>
      </c>
      <c r="I29">
        <f>I28*J29</f>
        <v>-1.9370640000000001</v>
      </c>
      <c r="J29">
        <v>-1.032</v>
      </c>
      <c r="O29">
        <f t="shared" si="3"/>
        <v>-35763.93</v>
      </c>
      <c r="P29">
        <f t="shared" si="4"/>
        <v>-35763.93</v>
      </c>
      <c r="Q29">
        <f t="shared" si="5"/>
        <v>0</v>
      </c>
      <c r="R29">
        <f t="shared" si="6"/>
        <v>0</v>
      </c>
      <c r="S29">
        <f t="shared" si="7"/>
        <v>0</v>
      </c>
      <c r="T29">
        <f t="shared" si="8"/>
        <v>0</v>
      </c>
      <c r="U29">
        <f t="shared" si="9"/>
        <v>0</v>
      </c>
      <c r="V29">
        <f t="shared" si="10"/>
        <v>0</v>
      </c>
      <c r="W29">
        <f t="shared" si="11"/>
        <v>0</v>
      </c>
      <c r="X29">
        <f t="shared" si="12"/>
        <v>0</v>
      </c>
      <c r="Y29">
        <f t="shared" si="13"/>
        <v>0</v>
      </c>
      <c r="AA29">
        <v>0</v>
      </c>
      <c r="AB29">
        <f t="shared" si="14"/>
        <v>5751.7</v>
      </c>
      <c r="AC29">
        <f aca="true" t="shared" si="28" ref="AC29:AJ31">AL29</f>
        <v>5751.7</v>
      </c>
      <c r="AD29">
        <f t="shared" si="28"/>
        <v>0</v>
      </c>
      <c r="AE29">
        <f t="shared" si="28"/>
        <v>0</v>
      </c>
      <c r="AF29">
        <f t="shared" si="28"/>
        <v>0</v>
      </c>
      <c r="AG29">
        <f t="shared" si="28"/>
        <v>0</v>
      </c>
      <c r="AH29">
        <f t="shared" si="28"/>
        <v>0</v>
      </c>
      <c r="AI29">
        <f t="shared" si="28"/>
        <v>0</v>
      </c>
      <c r="AJ29">
        <f t="shared" si="28"/>
        <v>0</v>
      </c>
      <c r="AK29">
        <v>5751.7</v>
      </c>
      <c r="AL29">
        <v>5751.7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f t="shared" si="15"/>
        <v>75.2</v>
      </c>
      <c r="AU29">
        <f t="shared" si="16"/>
        <v>60</v>
      </c>
      <c r="AV29">
        <v>1</v>
      </c>
      <c r="AW29">
        <v>1</v>
      </c>
      <c r="AX29">
        <v>1</v>
      </c>
      <c r="AY29">
        <v>1</v>
      </c>
      <c r="AZ29">
        <v>4.09</v>
      </c>
      <c r="BA29">
        <v>10.17</v>
      </c>
      <c r="BB29">
        <v>4.21</v>
      </c>
      <c r="BC29">
        <v>3.21</v>
      </c>
      <c r="BH29">
        <v>3</v>
      </c>
      <c r="BI29">
        <v>2</v>
      </c>
      <c r="BJ29" t="s">
        <v>30</v>
      </c>
      <c r="BM29">
        <v>55</v>
      </c>
      <c r="BN29">
        <v>0</v>
      </c>
      <c r="BO29" t="s">
        <v>19</v>
      </c>
      <c r="BP29">
        <v>1</v>
      </c>
      <c r="BQ29">
        <v>3</v>
      </c>
      <c r="BR29">
        <v>0</v>
      </c>
      <c r="BS29">
        <v>10.17</v>
      </c>
      <c r="BT29">
        <v>1</v>
      </c>
      <c r="BU29">
        <v>1</v>
      </c>
      <c r="BV29">
        <v>1</v>
      </c>
      <c r="BW29">
        <v>1</v>
      </c>
      <c r="BX29">
        <v>1</v>
      </c>
      <c r="BZ29">
        <v>75.2</v>
      </c>
      <c r="CA29">
        <v>60</v>
      </c>
      <c r="CF29">
        <v>0</v>
      </c>
      <c r="CG29">
        <v>0</v>
      </c>
      <c r="CM29">
        <v>0</v>
      </c>
      <c r="CO29">
        <v>0</v>
      </c>
      <c r="CP29">
        <f t="shared" si="17"/>
        <v>-35763.93</v>
      </c>
      <c r="CQ29">
        <f t="shared" si="18"/>
        <v>18462.957</v>
      </c>
      <c r="CR29">
        <f t="shared" si="19"/>
        <v>0</v>
      </c>
      <c r="CS29">
        <f t="shared" si="20"/>
        <v>0</v>
      </c>
      <c r="CT29">
        <f t="shared" si="21"/>
        <v>0</v>
      </c>
      <c r="CU29">
        <f t="shared" si="22"/>
        <v>0</v>
      </c>
      <c r="CV29">
        <f t="shared" si="23"/>
        <v>0</v>
      </c>
      <c r="CW29">
        <f t="shared" si="24"/>
        <v>0</v>
      </c>
      <c r="CX29">
        <f t="shared" si="25"/>
        <v>0</v>
      </c>
      <c r="CY29">
        <f t="shared" si="26"/>
        <v>0</v>
      </c>
      <c r="CZ29">
        <f t="shared" si="27"/>
        <v>0</v>
      </c>
      <c r="DN29">
        <v>0</v>
      </c>
      <c r="DO29">
        <v>0</v>
      </c>
      <c r="DP29">
        <v>1</v>
      </c>
      <c r="DQ29">
        <v>1</v>
      </c>
      <c r="DR29">
        <v>1</v>
      </c>
      <c r="DS29">
        <v>1</v>
      </c>
      <c r="DT29">
        <v>1</v>
      </c>
      <c r="DU29">
        <v>1009</v>
      </c>
      <c r="DV29" t="s">
        <v>29</v>
      </c>
      <c r="DW29" t="s">
        <v>29</v>
      </c>
      <c r="DX29">
        <v>1000</v>
      </c>
      <c r="EE29">
        <v>5677368</v>
      </c>
      <c r="EF29">
        <v>3</v>
      </c>
      <c r="EG29" t="s">
        <v>23</v>
      </c>
      <c r="EH29">
        <v>0</v>
      </c>
      <c r="EJ29">
        <v>2</v>
      </c>
      <c r="EK29">
        <v>55</v>
      </c>
      <c r="EL29" t="s">
        <v>24</v>
      </c>
      <c r="EM29" t="s">
        <v>25</v>
      </c>
      <c r="EQ29">
        <v>0</v>
      </c>
      <c r="ER29">
        <v>5751.7</v>
      </c>
      <c r="ES29">
        <v>5751.7</v>
      </c>
      <c r="ET29">
        <v>0</v>
      </c>
      <c r="EU29">
        <v>0</v>
      </c>
      <c r="EV29">
        <v>0</v>
      </c>
      <c r="EW29">
        <v>0</v>
      </c>
      <c r="EX29">
        <v>0</v>
      </c>
    </row>
    <row r="30" spans="1:154" ht="12.75">
      <c r="A30">
        <v>18</v>
      </c>
      <c r="B30">
        <v>1</v>
      </c>
      <c r="C30">
        <v>13</v>
      </c>
      <c r="E30" t="s">
        <v>31</v>
      </c>
      <c r="F30" t="s">
        <v>32</v>
      </c>
      <c r="G30" t="s">
        <v>33</v>
      </c>
      <c r="H30" t="s">
        <v>29</v>
      </c>
      <c r="I30">
        <f>I28*J30</f>
        <v>1.337</v>
      </c>
      <c r="J30">
        <v>0.7123068726691529</v>
      </c>
      <c r="O30">
        <f t="shared" si="3"/>
        <v>24325.58</v>
      </c>
      <c r="P30">
        <f t="shared" si="4"/>
        <v>24325.58</v>
      </c>
      <c r="Q30">
        <f t="shared" si="5"/>
        <v>0</v>
      </c>
      <c r="R30">
        <f t="shared" si="6"/>
        <v>0</v>
      </c>
      <c r="S30">
        <f t="shared" si="7"/>
        <v>0</v>
      </c>
      <c r="T30">
        <f t="shared" si="8"/>
        <v>0</v>
      </c>
      <c r="U30">
        <f t="shared" si="9"/>
        <v>0</v>
      </c>
      <c r="V30">
        <f t="shared" si="10"/>
        <v>0</v>
      </c>
      <c r="W30">
        <f t="shared" si="11"/>
        <v>0</v>
      </c>
      <c r="X30">
        <f t="shared" si="12"/>
        <v>0</v>
      </c>
      <c r="Y30">
        <f t="shared" si="13"/>
        <v>0</v>
      </c>
      <c r="AA30">
        <v>0</v>
      </c>
      <c r="AB30">
        <f t="shared" si="14"/>
        <v>5667.96</v>
      </c>
      <c r="AC30">
        <f t="shared" si="28"/>
        <v>5667.96</v>
      </c>
      <c r="AD30">
        <f t="shared" si="28"/>
        <v>0</v>
      </c>
      <c r="AE30">
        <f t="shared" si="28"/>
        <v>0</v>
      </c>
      <c r="AF30">
        <f t="shared" si="28"/>
        <v>0</v>
      </c>
      <c r="AG30">
        <f t="shared" si="28"/>
        <v>0</v>
      </c>
      <c r="AH30">
        <f t="shared" si="28"/>
        <v>0</v>
      </c>
      <c r="AI30">
        <f t="shared" si="28"/>
        <v>0</v>
      </c>
      <c r="AJ30">
        <f t="shared" si="28"/>
        <v>0</v>
      </c>
      <c r="AK30">
        <v>5667.96</v>
      </c>
      <c r="AL30">
        <v>5667.96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f t="shared" si="15"/>
        <v>75.2</v>
      </c>
      <c r="AU30">
        <f t="shared" si="16"/>
        <v>60</v>
      </c>
      <c r="AV30">
        <v>1</v>
      </c>
      <c r="AW30">
        <v>1</v>
      </c>
      <c r="AX30">
        <v>1</v>
      </c>
      <c r="AY30">
        <v>1</v>
      </c>
      <c r="AZ30">
        <v>4.09</v>
      </c>
      <c r="BA30">
        <v>10.17</v>
      </c>
      <c r="BB30">
        <v>4.21</v>
      </c>
      <c r="BC30">
        <v>3.21</v>
      </c>
      <c r="BH30">
        <v>3</v>
      </c>
      <c r="BI30">
        <v>2</v>
      </c>
      <c r="BJ30" t="s">
        <v>34</v>
      </c>
      <c r="BM30">
        <v>55</v>
      </c>
      <c r="BN30">
        <v>0</v>
      </c>
      <c r="BO30" t="s">
        <v>19</v>
      </c>
      <c r="BP30">
        <v>1</v>
      </c>
      <c r="BQ30">
        <v>3</v>
      </c>
      <c r="BR30">
        <v>0</v>
      </c>
      <c r="BS30">
        <v>10.17</v>
      </c>
      <c r="BT30">
        <v>1</v>
      </c>
      <c r="BU30">
        <v>1</v>
      </c>
      <c r="BV30">
        <v>1</v>
      </c>
      <c r="BW30">
        <v>1</v>
      </c>
      <c r="BX30">
        <v>1</v>
      </c>
      <c r="BZ30">
        <v>75.2</v>
      </c>
      <c r="CA30">
        <v>60</v>
      </c>
      <c r="CF30">
        <v>0</v>
      </c>
      <c r="CG30">
        <v>0</v>
      </c>
      <c r="CM30">
        <v>0</v>
      </c>
      <c r="CO30">
        <v>0</v>
      </c>
      <c r="CP30">
        <f t="shared" si="17"/>
        <v>24325.58</v>
      </c>
      <c r="CQ30">
        <f t="shared" si="18"/>
        <v>18194.1516</v>
      </c>
      <c r="CR30">
        <f t="shared" si="19"/>
        <v>0</v>
      </c>
      <c r="CS30">
        <f t="shared" si="20"/>
        <v>0</v>
      </c>
      <c r="CT30">
        <f t="shared" si="21"/>
        <v>0</v>
      </c>
      <c r="CU30">
        <f t="shared" si="22"/>
        <v>0</v>
      </c>
      <c r="CV30">
        <f t="shared" si="23"/>
        <v>0</v>
      </c>
      <c r="CW30">
        <f t="shared" si="24"/>
        <v>0</v>
      </c>
      <c r="CX30">
        <f t="shared" si="25"/>
        <v>0</v>
      </c>
      <c r="CY30">
        <f t="shared" si="26"/>
        <v>0</v>
      </c>
      <c r="CZ30">
        <f t="shared" si="27"/>
        <v>0</v>
      </c>
      <c r="DN30">
        <v>0</v>
      </c>
      <c r="DO30">
        <v>0</v>
      </c>
      <c r="DP30">
        <v>1</v>
      </c>
      <c r="DQ30">
        <v>1</v>
      </c>
      <c r="DR30">
        <v>1</v>
      </c>
      <c r="DS30">
        <v>1</v>
      </c>
      <c r="DT30">
        <v>1</v>
      </c>
      <c r="DU30">
        <v>1009</v>
      </c>
      <c r="DV30" t="s">
        <v>29</v>
      </c>
      <c r="DW30" t="s">
        <v>29</v>
      </c>
      <c r="DX30">
        <v>1000</v>
      </c>
      <c r="EE30">
        <v>5677368</v>
      </c>
      <c r="EF30">
        <v>3</v>
      </c>
      <c r="EG30" t="s">
        <v>23</v>
      </c>
      <c r="EH30">
        <v>0</v>
      </c>
      <c r="EJ30">
        <v>2</v>
      </c>
      <c r="EK30">
        <v>55</v>
      </c>
      <c r="EL30" t="s">
        <v>24</v>
      </c>
      <c r="EM30" t="s">
        <v>25</v>
      </c>
      <c r="EQ30">
        <v>0</v>
      </c>
      <c r="ER30">
        <v>0</v>
      </c>
      <c r="ES30">
        <v>5667.96</v>
      </c>
      <c r="ET30">
        <v>0</v>
      </c>
      <c r="EU30">
        <v>0</v>
      </c>
      <c r="EV30">
        <v>0</v>
      </c>
      <c r="EW30">
        <v>0</v>
      </c>
      <c r="EX30">
        <v>0</v>
      </c>
    </row>
    <row r="31" spans="1:154" ht="12.75">
      <c r="A31">
        <v>18</v>
      </c>
      <c r="B31">
        <v>1</v>
      </c>
      <c r="C31">
        <v>14</v>
      </c>
      <c r="E31" t="s">
        <v>35</v>
      </c>
      <c r="F31" t="s">
        <v>36</v>
      </c>
      <c r="G31" t="s">
        <v>37</v>
      </c>
      <c r="H31" t="s">
        <v>29</v>
      </c>
      <c r="I31">
        <f>I28*J31</f>
        <v>0.54</v>
      </c>
      <c r="J31">
        <v>0.2876931273308471</v>
      </c>
      <c r="O31">
        <f t="shared" si="3"/>
        <v>9793.71</v>
      </c>
      <c r="P31">
        <f t="shared" si="4"/>
        <v>9793.71</v>
      </c>
      <c r="Q31">
        <f t="shared" si="5"/>
        <v>0</v>
      </c>
      <c r="R31">
        <f t="shared" si="6"/>
        <v>0</v>
      </c>
      <c r="S31">
        <f t="shared" si="7"/>
        <v>0</v>
      </c>
      <c r="T31">
        <f t="shared" si="8"/>
        <v>0</v>
      </c>
      <c r="U31">
        <f t="shared" si="9"/>
        <v>0</v>
      </c>
      <c r="V31">
        <f t="shared" si="10"/>
        <v>0</v>
      </c>
      <c r="W31">
        <f t="shared" si="11"/>
        <v>0</v>
      </c>
      <c r="X31">
        <f t="shared" si="12"/>
        <v>0</v>
      </c>
      <c r="Y31">
        <f t="shared" si="13"/>
        <v>0</v>
      </c>
      <c r="AA31">
        <v>0</v>
      </c>
      <c r="AB31">
        <f t="shared" si="14"/>
        <v>5650</v>
      </c>
      <c r="AC31">
        <f t="shared" si="28"/>
        <v>5650</v>
      </c>
      <c r="AD31">
        <f t="shared" si="28"/>
        <v>0</v>
      </c>
      <c r="AE31">
        <f t="shared" si="28"/>
        <v>0</v>
      </c>
      <c r="AF31">
        <f t="shared" si="28"/>
        <v>0</v>
      </c>
      <c r="AG31">
        <f t="shared" si="28"/>
        <v>0</v>
      </c>
      <c r="AH31">
        <f t="shared" si="28"/>
        <v>0</v>
      </c>
      <c r="AI31">
        <f t="shared" si="28"/>
        <v>0</v>
      </c>
      <c r="AJ31">
        <f t="shared" si="28"/>
        <v>0</v>
      </c>
      <c r="AK31">
        <v>5650</v>
      </c>
      <c r="AL31">
        <v>5650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f t="shared" si="15"/>
        <v>75.2</v>
      </c>
      <c r="AU31">
        <f t="shared" si="16"/>
        <v>60</v>
      </c>
      <c r="AV31">
        <v>1</v>
      </c>
      <c r="AW31">
        <v>1</v>
      </c>
      <c r="AX31">
        <v>1</v>
      </c>
      <c r="AY31">
        <v>1</v>
      </c>
      <c r="AZ31">
        <v>4.09</v>
      </c>
      <c r="BA31">
        <v>10.17</v>
      </c>
      <c r="BB31">
        <v>4.21</v>
      </c>
      <c r="BC31">
        <v>3.21</v>
      </c>
      <c r="BH31">
        <v>3</v>
      </c>
      <c r="BI31">
        <v>2</v>
      </c>
      <c r="BJ31" t="s">
        <v>38</v>
      </c>
      <c r="BM31">
        <v>55</v>
      </c>
      <c r="BN31">
        <v>0</v>
      </c>
      <c r="BO31" t="s">
        <v>19</v>
      </c>
      <c r="BP31">
        <v>1</v>
      </c>
      <c r="BQ31">
        <v>3</v>
      </c>
      <c r="BR31">
        <v>0</v>
      </c>
      <c r="BS31">
        <v>10.17</v>
      </c>
      <c r="BT31">
        <v>1</v>
      </c>
      <c r="BU31">
        <v>1</v>
      </c>
      <c r="BV31">
        <v>1</v>
      </c>
      <c r="BW31">
        <v>1</v>
      </c>
      <c r="BX31">
        <v>1</v>
      </c>
      <c r="BZ31">
        <v>75.2</v>
      </c>
      <c r="CA31">
        <v>60</v>
      </c>
      <c r="CF31">
        <v>0</v>
      </c>
      <c r="CG31">
        <v>0</v>
      </c>
      <c r="CM31">
        <v>0</v>
      </c>
      <c r="CO31">
        <v>0</v>
      </c>
      <c r="CP31">
        <f t="shared" si="17"/>
        <v>9793.71</v>
      </c>
      <c r="CQ31">
        <f t="shared" si="18"/>
        <v>18136.5</v>
      </c>
      <c r="CR31">
        <f t="shared" si="19"/>
        <v>0</v>
      </c>
      <c r="CS31">
        <f t="shared" si="20"/>
        <v>0</v>
      </c>
      <c r="CT31">
        <f t="shared" si="21"/>
        <v>0</v>
      </c>
      <c r="CU31">
        <f t="shared" si="22"/>
        <v>0</v>
      </c>
      <c r="CV31">
        <f t="shared" si="23"/>
        <v>0</v>
      </c>
      <c r="CW31">
        <f t="shared" si="24"/>
        <v>0</v>
      </c>
      <c r="CX31">
        <f t="shared" si="25"/>
        <v>0</v>
      </c>
      <c r="CY31">
        <f t="shared" si="26"/>
        <v>0</v>
      </c>
      <c r="CZ31">
        <f t="shared" si="27"/>
        <v>0</v>
      </c>
      <c r="DN31">
        <v>0</v>
      </c>
      <c r="DO31">
        <v>0</v>
      </c>
      <c r="DP31">
        <v>1</v>
      </c>
      <c r="DQ31">
        <v>1</v>
      </c>
      <c r="DR31">
        <v>1</v>
      </c>
      <c r="DS31">
        <v>1</v>
      </c>
      <c r="DT31">
        <v>1</v>
      </c>
      <c r="DU31">
        <v>1009</v>
      </c>
      <c r="DV31" t="s">
        <v>29</v>
      </c>
      <c r="DW31" t="s">
        <v>29</v>
      </c>
      <c r="DX31">
        <v>1000</v>
      </c>
      <c r="EE31">
        <v>5677368</v>
      </c>
      <c r="EF31">
        <v>3</v>
      </c>
      <c r="EG31" t="s">
        <v>23</v>
      </c>
      <c r="EH31">
        <v>0</v>
      </c>
      <c r="EJ31">
        <v>2</v>
      </c>
      <c r="EK31">
        <v>55</v>
      </c>
      <c r="EL31" t="s">
        <v>24</v>
      </c>
      <c r="EM31" t="s">
        <v>25</v>
      </c>
      <c r="EQ31">
        <v>0</v>
      </c>
      <c r="ER31">
        <v>0</v>
      </c>
      <c r="ES31">
        <v>5650</v>
      </c>
      <c r="ET31">
        <v>0</v>
      </c>
      <c r="EU31">
        <v>0</v>
      </c>
      <c r="EV31">
        <v>0</v>
      </c>
      <c r="EW31">
        <v>0</v>
      </c>
      <c r="EX31">
        <v>0</v>
      </c>
    </row>
    <row r="32" spans="1:154" ht="12.75">
      <c r="A32">
        <v>17</v>
      </c>
      <c r="B32">
        <v>1</v>
      </c>
      <c r="C32">
        <f>ROW(SmtRes!A39)</f>
        <v>39</v>
      </c>
      <c r="D32">
        <f>ROW(EtalonRes!A39)</f>
        <v>39</v>
      </c>
      <c r="E32" t="s">
        <v>39</v>
      </c>
      <c r="F32" t="s">
        <v>40</v>
      </c>
      <c r="G32" t="s">
        <v>41</v>
      </c>
      <c r="H32" t="s">
        <v>29</v>
      </c>
      <c r="I32">
        <v>1.877</v>
      </c>
      <c r="J32">
        <v>0</v>
      </c>
      <c r="O32">
        <f t="shared" si="3"/>
        <v>13985.27</v>
      </c>
      <c r="P32">
        <f t="shared" si="4"/>
        <v>0</v>
      </c>
      <c r="Q32">
        <f t="shared" si="5"/>
        <v>5832.51</v>
      </c>
      <c r="R32">
        <f t="shared" si="6"/>
        <v>1083.11</v>
      </c>
      <c r="S32">
        <f t="shared" si="7"/>
        <v>8152.76</v>
      </c>
      <c r="T32">
        <f t="shared" si="8"/>
        <v>0</v>
      </c>
      <c r="U32">
        <f t="shared" si="9"/>
        <v>83.24495</v>
      </c>
      <c r="V32">
        <f t="shared" si="10"/>
        <v>8.03356</v>
      </c>
      <c r="W32">
        <f t="shared" si="11"/>
        <v>0</v>
      </c>
      <c r="X32">
        <f t="shared" si="12"/>
        <v>7813.55</v>
      </c>
      <c r="Y32">
        <f t="shared" si="13"/>
        <v>7850.49</v>
      </c>
      <c r="AA32">
        <v>0</v>
      </c>
      <c r="AB32">
        <f t="shared" si="14"/>
        <v>1172.26</v>
      </c>
      <c r="AC32">
        <f>((ES32*0))</f>
        <v>0</v>
      </c>
      <c r="AD32">
        <f aca="true" t="shared" si="29" ref="AD32:AF37">(ET32)</f>
        <v>745.17</v>
      </c>
      <c r="AE32">
        <f t="shared" si="29"/>
        <v>56.74</v>
      </c>
      <c r="AF32">
        <f t="shared" si="29"/>
        <v>427.09</v>
      </c>
      <c r="AG32">
        <f aca="true" t="shared" si="30" ref="AG32:AG37">(AP32)</f>
        <v>0</v>
      </c>
      <c r="AH32">
        <f aca="true" t="shared" si="31" ref="AH32:AI37">(EW32)</f>
        <v>44.35</v>
      </c>
      <c r="AI32">
        <f t="shared" si="31"/>
        <v>4.28</v>
      </c>
      <c r="AJ32">
        <f aca="true" t="shared" si="32" ref="AJ32:AJ37">(AS32)</f>
        <v>0</v>
      </c>
      <c r="AK32">
        <v>9040.73</v>
      </c>
      <c r="AL32">
        <v>7868.47</v>
      </c>
      <c r="AM32">
        <v>745.17</v>
      </c>
      <c r="AN32">
        <v>56.74</v>
      </c>
      <c r="AO32">
        <v>427.09</v>
      </c>
      <c r="AP32">
        <v>0</v>
      </c>
      <c r="AQ32">
        <v>44.35</v>
      </c>
      <c r="AR32">
        <v>4.28</v>
      </c>
      <c r="AS32">
        <v>0</v>
      </c>
      <c r="AT32">
        <f t="shared" si="15"/>
        <v>84.6</v>
      </c>
      <c r="AU32">
        <f t="shared" si="16"/>
        <v>85</v>
      </c>
      <c r="AV32">
        <v>1</v>
      </c>
      <c r="AW32">
        <v>1</v>
      </c>
      <c r="AX32">
        <v>1</v>
      </c>
      <c r="AY32">
        <v>1</v>
      </c>
      <c r="AZ32">
        <v>4.09</v>
      </c>
      <c r="BA32">
        <v>10.17</v>
      </c>
      <c r="BB32">
        <v>4.17</v>
      </c>
      <c r="BC32">
        <v>3.13</v>
      </c>
      <c r="BH32">
        <v>0</v>
      </c>
      <c r="BI32">
        <v>1</v>
      </c>
      <c r="BJ32" t="s">
        <v>42</v>
      </c>
      <c r="BM32">
        <v>15</v>
      </c>
      <c r="BN32">
        <v>0</v>
      </c>
      <c r="BO32" t="s">
        <v>40</v>
      </c>
      <c r="BP32">
        <v>1</v>
      </c>
      <c r="BQ32">
        <v>2</v>
      </c>
      <c r="BR32">
        <v>0</v>
      </c>
      <c r="BS32">
        <v>10.17</v>
      </c>
      <c r="BT32">
        <v>1</v>
      </c>
      <c r="BU32">
        <v>1</v>
      </c>
      <c r="BV32">
        <v>1</v>
      </c>
      <c r="BW32">
        <v>1</v>
      </c>
      <c r="BX32">
        <v>1</v>
      </c>
      <c r="BZ32">
        <v>84.6</v>
      </c>
      <c r="CA32">
        <v>85</v>
      </c>
      <c r="CF32">
        <v>0</v>
      </c>
      <c r="CG32">
        <v>0</v>
      </c>
      <c r="CM32">
        <v>0</v>
      </c>
      <c r="CO32">
        <v>0</v>
      </c>
      <c r="CP32">
        <f t="shared" si="17"/>
        <v>13985.27</v>
      </c>
      <c r="CQ32">
        <f t="shared" si="18"/>
        <v>0</v>
      </c>
      <c r="CR32">
        <f t="shared" si="19"/>
        <v>3107.3588999999997</v>
      </c>
      <c r="CS32">
        <f t="shared" si="20"/>
        <v>577.0458</v>
      </c>
      <c r="CT32">
        <f t="shared" si="21"/>
        <v>4343.5053</v>
      </c>
      <c r="CU32">
        <f t="shared" si="22"/>
        <v>0</v>
      </c>
      <c r="CV32">
        <f t="shared" si="23"/>
        <v>44.35</v>
      </c>
      <c r="CW32">
        <f t="shared" si="24"/>
        <v>4.28</v>
      </c>
      <c r="CX32">
        <f t="shared" si="25"/>
        <v>0</v>
      </c>
      <c r="CY32">
        <f t="shared" si="26"/>
        <v>7813.546020000001</v>
      </c>
      <c r="CZ32">
        <f t="shared" si="27"/>
        <v>7850.489500000001</v>
      </c>
      <c r="DD32" t="s">
        <v>43</v>
      </c>
      <c r="DN32">
        <v>0</v>
      </c>
      <c r="DO32">
        <v>0</v>
      </c>
      <c r="DP32">
        <v>1</v>
      </c>
      <c r="DQ32">
        <v>1</v>
      </c>
      <c r="DR32">
        <v>1</v>
      </c>
      <c r="DS32">
        <v>1</v>
      </c>
      <c r="DT32">
        <v>1</v>
      </c>
      <c r="DU32">
        <v>1009</v>
      </c>
      <c r="DV32" t="s">
        <v>29</v>
      </c>
      <c r="DW32" t="s">
        <v>21</v>
      </c>
      <c r="DX32">
        <v>1000</v>
      </c>
      <c r="EE32">
        <v>5677328</v>
      </c>
      <c r="EF32">
        <v>2</v>
      </c>
      <c r="EG32" t="s">
        <v>44</v>
      </c>
      <c r="EH32">
        <v>0</v>
      </c>
      <c r="EJ32">
        <v>1</v>
      </c>
      <c r="EK32">
        <v>15</v>
      </c>
      <c r="EL32" t="s">
        <v>45</v>
      </c>
      <c r="EM32" t="s">
        <v>46</v>
      </c>
      <c r="EP32" t="s">
        <v>47</v>
      </c>
      <c r="EQ32">
        <v>0</v>
      </c>
      <c r="ER32">
        <v>9040.73</v>
      </c>
      <c r="ES32">
        <v>7868.47</v>
      </c>
      <c r="ET32">
        <v>745.17</v>
      </c>
      <c r="EU32">
        <v>56.74</v>
      </c>
      <c r="EV32">
        <v>427.09</v>
      </c>
      <c r="EW32">
        <v>44.35</v>
      </c>
      <c r="EX32">
        <v>4.28</v>
      </c>
    </row>
    <row r="33" spans="1:154" ht="12.75">
      <c r="A33">
        <v>17</v>
      </c>
      <c r="B33">
        <v>1</v>
      </c>
      <c r="C33">
        <f>ROW(SmtRes!A55)</f>
        <v>55</v>
      </c>
      <c r="D33">
        <f>ROW(EtalonRes!A55)</f>
        <v>55</v>
      </c>
      <c r="E33" t="s">
        <v>48</v>
      </c>
      <c r="F33" t="s">
        <v>49</v>
      </c>
      <c r="G33" t="s">
        <v>50</v>
      </c>
      <c r="H33" t="s">
        <v>51</v>
      </c>
      <c r="I33">
        <v>0.045</v>
      </c>
      <c r="J33">
        <v>0</v>
      </c>
      <c r="O33">
        <f t="shared" si="3"/>
        <v>38369.54</v>
      </c>
      <c r="P33">
        <f t="shared" si="4"/>
        <v>20976.06</v>
      </c>
      <c r="Q33">
        <f t="shared" si="5"/>
        <v>4261.49</v>
      </c>
      <c r="R33">
        <f t="shared" si="6"/>
        <v>1133.17</v>
      </c>
      <c r="S33">
        <f t="shared" si="7"/>
        <v>13131.99</v>
      </c>
      <c r="T33">
        <f t="shared" si="8"/>
        <v>0</v>
      </c>
      <c r="U33">
        <f t="shared" si="9"/>
        <v>122.976</v>
      </c>
      <c r="V33">
        <f t="shared" si="10"/>
        <v>8.54145</v>
      </c>
      <c r="W33">
        <f t="shared" si="11"/>
        <v>0</v>
      </c>
      <c r="X33">
        <f t="shared" si="12"/>
        <v>14079.71</v>
      </c>
      <c r="Y33">
        <f t="shared" si="13"/>
        <v>9272.35</v>
      </c>
      <c r="AA33">
        <v>0</v>
      </c>
      <c r="AB33">
        <f t="shared" si="14"/>
        <v>150059.25</v>
      </c>
      <c r="AC33">
        <f>(ES33)</f>
        <v>101998.85</v>
      </c>
      <c r="AD33">
        <f t="shared" si="29"/>
        <v>19366</v>
      </c>
      <c r="AE33">
        <f t="shared" si="29"/>
        <v>2476.06</v>
      </c>
      <c r="AF33">
        <f t="shared" si="29"/>
        <v>28694.4</v>
      </c>
      <c r="AG33">
        <f t="shared" si="30"/>
        <v>0</v>
      </c>
      <c r="AH33">
        <f t="shared" si="31"/>
        <v>2732.8</v>
      </c>
      <c r="AI33">
        <f t="shared" si="31"/>
        <v>189.81</v>
      </c>
      <c r="AJ33">
        <f t="shared" si="32"/>
        <v>0</v>
      </c>
      <c r="AK33">
        <v>150059.25</v>
      </c>
      <c r="AL33">
        <v>101998.85</v>
      </c>
      <c r="AM33">
        <v>19366</v>
      </c>
      <c r="AN33">
        <v>2476.06</v>
      </c>
      <c r="AO33">
        <v>28694.4</v>
      </c>
      <c r="AP33">
        <v>0</v>
      </c>
      <c r="AQ33">
        <v>2732.8</v>
      </c>
      <c r="AR33">
        <v>189.81</v>
      </c>
      <c r="AS33">
        <v>0</v>
      </c>
      <c r="AT33">
        <f t="shared" si="15"/>
        <v>98.7</v>
      </c>
      <c r="AU33">
        <f t="shared" si="16"/>
        <v>65</v>
      </c>
      <c r="AV33">
        <v>1</v>
      </c>
      <c r="AW33">
        <v>1</v>
      </c>
      <c r="AX33">
        <v>1</v>
      </c>
      <c r="AY33">
        <v>1</v>
      </c>
      <c r="AZ33">
        <v>6.75</v>
      </c>
      <c r="BA33">
        <v>10.17</v>
      </c>
      <c r="BB33">
        <v>4.89</v>
      </c>
      <c r="BC33">
        <v>4.57</v>
      </c>
      <c r="BH33">
        <v>0</v>
      </c>
      <c r="BI33">
        <v>1</v>
      </c>
      <c r="BJ33" t="s">
        <v>52</v>
      </c>
      <c r="BM33">
        <v>10</v>
      </c>
      <c r="BN33">
        <v>0</v>
      </c>
      <c r="BO33" t="s">
        <v>49</v>
      </c>
      <c r="BP33">
        <v>1</v>
      </c>
      <c r="BQ33">
        <v>2</v>
      </c>
      <c r="BR33">
        <v>0</v>
      </c>
      <c r="BS33">
        <v>10.17</v>
      </c>
      <c r="BT33">
        <v>1</v>
      </c>
      <c r="BU33">
        <v>1</v>
      </c>
      <c r="BV33">
        <v>1</v>
      </c>
      <c r="BW33">
        <v>1</v>
      </c>
      <c r="BX33">
        <v>1</v>
      </c>
      <c r="BZ33">
        <v>98.7</v>
      </c>
      <c r="CA33">
        <v>65</v>
      </c>
      <c r="CF33">
        <v>0</v>
      </c>
      <c r="CG33">
        <v>0</v>
      </c>
      <c r="CM33">
        <v>0</v>
      </c>
      <c r="CO33">
        <v>0</v>
      </c>
      <c r="CP33">
        <f t="shared" si="17"/>
        <v>38369.54</v>
      </c>
      <c r="CQ33">
        <f t="shared" si="18"/>
        <v>466134.74450000003</v>
      </c>
      <c r="CR33">
        <f t="shared" si="19"/>
        <v>94699.73999999999</v>
      </c>
      <c r="CS33">
        <f t="shared" si="20"/>
        <v>25181.5302</v>
      </c>
      <c r="CT33">
        <f t="shared" si="21"/>
        <v>291822.048</v>
      </c>
      <c r="CU33">
        <f t="shared" si="22"/>
        <v>0</v>
      </c>
      <c r="CV33">
        <f t="shared" si="23"/>
        <v>2732.8</v>
      </c>
      <c r="CW33">
        <f t="shared" si="24"/>
        <v>189.81</v>
      </c>
      <c r="CX33">
        <f t="shared" si="25"/>
        <v>0</v>
      </c>
      <c r="CY33">
        <f t="shared" si="26"/>
        <v>14079.712920000002</v>
      </c>
      <c r="CZ33">
        <f t="shared" si="27"/>
        <v>9272.354</v>
      </c>
      <c r="DN33">
        <v>0</v>
      </c>
      <c r="DO33">
        <v>0</v>
      </c>
      <c r="DP33">
        <v>1</v>
      </c>
      <c r="DQ33">
        <v>1</v>
      </c>
      <c r="DR33">
        <v>1</v>
      </c>
      <c r="DS33">
        <v>1</v>
      </c>
      <c r="DT33">
        <v>1</v>
      </c>
      <c r="DU33">
        <v>1007</v>
      </c>
      <c r="DV33" t="s">
        <v>51</v>
      </c>
      <c r="DW33" t="s">
        <v>53</v>
      </c>
      <c r="DX33">
        <v>100</v>
      </c>
      <c r="EE33">
        <v>5677324</v>
      </c>
      <c r="EF33">
        <v>2</v>
      </c>
      <c r="EG33" t="s">
        <v>44</v>
      </c>
      <c r="EH33">
        <v>0</v>
      </c>
      <c r="EJ33">
        <v>1</v>
      </c>
      <c r="EK33">
        <v>10</v>
      </c>
      <c r="EL33" t="s">
        <v>54</v>
      </c>
      <c r="EM33" t="s">
        <v>55</v>
      </c>
      <c r="EP33" t="s">
        <v>56</v>
      </c>
      <c r="EQ33">
        <v>0</v>
      </c>
      <c r="ER33">
        <v>150059.25</v>
      </c>
      <c r="ES33">
        <v>101998.85</v>
      </c>
      <c r="ET33">
        <v>19366</v>
      </c>
      <c r="EU33">
        <v>2476.06</v>
      </c>
      <c r="EV33">
        <v>28694.4</v>
      </c>
      <c r="EW33">
        <v>2732.8</v>
      </c>
      <c r="EX33">
        <v>189.81</v>
      </c>
    </row>
    <row r="34" spans="1:154" ht="12.75">
      <c r="A34">
        <v>17</v>
      </c>
      <c r="B34">
        <v>1</v>
      </c>
      <c r="C34">
        <f>ROW(SmtRes!A56)</f>
        <v>56</v>
      </c>
      <c r="D34">
        <f>ROW(EtalonRes!A56)</f>
        <v>56</v>
      </c>
      <c r="E34" t="s">
        <v>57</v>
      </c>
      <c r="F34" t="s">
        <v>58</v>
      </c>
      <c r="G34" t="s">
        <v>59</v>
      </c>
      <c r="H34" t="s">
        <v>51</v>
      </c>
      <c r="I34">
        <v>0.0354</v>
      </c>
      <c r="J34">
        <v>0</v>
      </c>
      <c r="O34">
        <f t="shared" si="3"/>
        <v>570.2</v>
      </c>
      <c r="P34">
        <f t="shared" si="4"/>
        <v>0</v>
      </c>
      <c r="Q34">
        <f t="shared" si="5"/>
        <v>0</v>
      </c>
      <c r="R34">
        <f t="shared" si="6"/>
        <v>0</v>
      </c>
      <c r="S34">
        <f t="shared" si="7"/>
        <v>570.2</v>
      </c>
      <c r="T34">
        <f t="shared" si="8"/>
        <v>0</v>
      </c>
      <c r="U34">
        <f t="shared" si="9"/>
        <v>6.6906</v>
      </c>
      <c r="V34">
        <f t="shared" si="10"/>
        <v>0</v>
      </c>
      <c r="W34">
        <f t="shared" si="11"/>
        <v>0</v>
      </c>
      <c r="X34">
        <f t="shared" si="12"/>
        <v>428.79</v>
      </c>
      <c r="Y34">
        <f t="shared" si="13"/>
        <v>256.59</v>
      </c>
      <c r="AA34">
        <v>0</v>
      </c>
      <c r="AB34">
        <f t="shared" si="14"/>
        <v>1583.82</v>
      </c>
      <c r="AC34">
        <f>(ES34)</f>
        <v>0</v>
      </c>
      <c r="AD34">
        <f t="shared" si="29"/>
        <v>0</v>
      </c>
      <c r="AE34">
        <f t="shared" si="29"/>
        <v>0</v>
      </c>
      <c r="AF34">
        <f t="shared" si="29"/>
        <v>1583.82</v>
      </c>
      <c r="AG34">
        <f t="shared" si="30"/>
        <v>0</v>
      </c>
      <c r="AH34">
        <f t="shared" si="31"/>
        <v>189</v>
      </c>
      <c r="AI34">
        <f t="shared" si="31"/>
        <v>0</v>
      </c>
      <c r="AJ34">
        <f t="shared" si="32"/>
        <v>0</v>
      </c>
      <c r="AK34">
        <v>1583.82</v>
      </c>
      <c r="AL34">
        <v>0</v>
      </c>
      <c r="AM34">
        <v>0</v>
      </c>
      <c r="AN34">
        <v>0</v>
      </c>
      <c r="AO34">
        <v>1583.82</v>
      </c>
      <c r="AP34">
        <v>0</v>
      </c>
      <c r="AQ34">
        <v>189</v>
      </c>
      <c r="AR34">
        <v>0</v>
      </c>
      <c r="AS34">
        <v>0</v>
      </c>
      <c r="AT34">
        <f t="shared" si="15"/>
        <v>75.2</v>
      </c>
      <c r="AU34">
        <f t="shared" si="16"/>
        <v>45</v>
      </c>
      <c r="AV34">
        <v>1</v>
      </c>
      <c r="AW34">
        <v>1</v>
      </c>
      <c r="AX34">
        <v>1</v>
      </c>
      <c r="AY34">
        <v>1</v>
      </c>
      <c r="AZ34">
        <v>9.95</v>
      </c>
      <c r="BA34">
        <v>10.17</v>
      </c>
      <c r="BB34">
        <v>1</v>
      </c>
      <c r="BC34">
        <v>1</v>
      </c>
      <c r="BH34">
        <v>0</v>
      </c>
      <c r="BI34">
        <v>1</v>
      </c>
      <c r="BJ34" t="s">
        <v>60</v>
      </c>
      <c r="BM34">
        <v>2</v>
      </c>
      <c r="BN34">
        <v>0</v>
      </c>
      <c r="BO34" t="s">
        <v>58</v>
      </c>
      <c r="BP34">
        <v>1</v>
      </c>
      <c r="BQ34">
        <v>2</v>
      </c>
      <c r="BR34">
        <v>0</v>
      </c>
      <c r="BS34">
        <v>10.17</v>
      </c>
      <c r="BT34">
        <v>1</v>
      </c>
      <c r="BU34">
        <v>1</v>
      </c>
      <c r="BV34">
        <v>1</v>
      </c>
      <c r="BW34">
        <v>1</v>
      </c>
      <c r="BX34">
        <v>1</v>
      </c>
      <c r="BZ34">
        <v>75.2</v>
      </c>
      <c r="CA34">
        <v>45</v>
      </c>
      <c r="CF34">
        <v>0</v>
      </c>
      <c r="CG34">
        <v>0</v>
      </c>
      <c r="CM34">
        <v>0</v>
      </c>
      <c r="CO34">
        <v>0</v>
      </c>
      <c r="CP34">
        <f t="shared" si="17"/>
        <v>570.2</v>
      </c>
      <c r="CQ34">
        <f t="shared" si="18"/>
        <v>0</v>
      </c>
      <c r="CR34">
        <f t="shared" si="19"/>
        <v>0</v>
      </c>
      <c r="CS34">
        <f t="shared" si="20"/>
        <v>0</v>
      </c>
      <c r="CT34">
        <f t="shared" si="21"/>
        <v>16107.4494</v>
      </c>
      <c r="CU34">
        <f t="shared" si="22"/>
        <v>0</v>
      </c>
      <c r="CV34">
        <f t="shared" si="23"/>
        <v>189</v>
      </c>
      <c r="CW34">
        <f t="shared" si="24"/>
        <v>0</v>
      </c>
      <c r="CX34">
        <f t="shared" si="25"/>
        <v>0</v>
      </c>
      <c r="CY34">
        <f t="shared" si="26"/>
        <v>428.7904000000001</v>
      </c>
      <c r="CZ34">
        <f t="shared" si="27"/>
        <v>256.59000000000003</v>
      </c>
      <c r="DN34">
        <v>0</v>
      </c>
      <c r="DO34">
        <v>0</v>
      </c>
      <c r="DP34">
        <v>1</v>
      </c>
      <c r="DQ34">
        <v>1</v>
      </c>
      <c r="DR34">
        <v>1</v>
      </c>
      <c r="DS34">
        <v>1</v>
      </c>
      <c r="DT34">
        <v>1</v>
      </c>
      <c r="DU34">
        <v>1007</v>
      </c>
      <c r="DV34" t="s">
        <v>51</v>
      </c>
      <c r="DW34" t="s">
        <v>61</v>
      </c>
      <c r="DX34">
        <v>100</v>
      </c>
      <c r="EE34">
        <v>5677316</v>
      </c>
      <c r="EF34">
        <v>2</v>
      </c>
      <c r="EG34" t="s">
        <v>44</v>
      </c>
      <c r="EH34">
        <v>0</v>
      </c>
      <c r="EJ34">
        <v>1</v>
      </c>
      <c r="EK34">
        <v>2</v>
      </c>
      <c r="EL34" t="s">
        <v>62</v>
      </c>
      <c r="EM34" t="s">
        <v>63</v>
      </c>
      <c r="EP34" t="s">
        <v>64</v>
      </c>
      <c r="EQ34">
        <v>0</v>
      </c>
      <c r="ER34">
        <v>1583.82</v>
      </c>
      <c r="ES34">
        <v>0</v>
      </c>
      <c r="ET34">
        <v>0</v>
      </c>
      <c r="EU34">
        <v>0</v>
      </c>
      <c r="EV34">
        <v>1583.82</v>
      </c>
      <c r="EW34">
        <v>189</v>
      </c>
      <c r="EX34">
        <v>0</v>
      </c>
    </row>
    <row r="35" spans="1:154" ht="12.75">
      <c r="A35">
        <v>17</v>
      </c>
      <c r="B35">
        <v>1</v>
      </c>
      <c r="C35">
        <f>ROW(SmtRes!A75)</f>
        <v>75</v>
      </c>
      <c r="D35">
        <f>ROW(EtalonRes!A75)</f>
        <v>75</v>
      </c>
      <c r="E35" t="s">
        <v>65</v>
      </c>
      <c r="F35" t="s">
        <v>66</v>
      </c>
      <c r="G35" t="s">
        <v>67</v>
      </c>
      <c r="H35" t="s">
        <v>68</v>
      </c>
      <c r="I35">
        <v>0.072</v>
      </c>
      <c r="J35">
        <v>0</v>
      </c>
      <c r="O35">
        <f t="shared" si="3"/>
        <v>9216.69</v>
      </c>
      <c r="P35">
        <f t="shared" si="4"/>
        <v>7277.1</v>
      </c>
      <c r="Q35">
        <f t="shared" si="5"/>
        <v>884.57</v>
      </c>
      <c r="R35">
        <f t="shared" si="6"/>
        <v>193.85</v>
      </c>
      <c r="S35">
        <f t="shared" si="7"/>
        <v>1055.02</v>
      </c>
      <c r="T35">
        <f t="shared" si="8"/>
        <v>0</v>
      </c>
      <c r="U35">
        <f t="shared" si="9"/>
        <v>11.42496</v>
      </c>
      <c r="V35">
        <f t="shared" si="10"/>
        <v>1.75752</v>
      </c>
      <c r="W35">
        <f t="shared" si="11"/>
        <v>0</v>
      </c>
      <c r="X35">
        <f t="shared" si="12"/>
        <v>1526.12</v>
      </c>
      <c r="Y35">
        <f t="shared" si="13"/>
        <v>1111.49</v>
      </c>
      <c r="AA35">
        <v>0</v>
      </c>
      <c r="AB35">
        <f t="shared" si="14"/>
        <v>27044.81</v>
      </c>
      <c r="AC35">
        <f>(ES35)</f>
        <v>23022.96</v>
      </c>
      <c r="AD35">
        <f t="shared" si="29"/>
        <v>2581.04</v>
      </c>
      <c r="AE35">
        <f t="shared" si="29"/>
        <v>264.74</v>
      </c>
      <c r="AF35">
        <f t="shared" si="29"/>
        <v>1440.81</v>
      </c>
      <c r="AG35">
        <f t="shared" si="30"/>
        <v>0</v>
      </c>
      <c r="AH35">
        <f t="shared" si="31"/>
        <v>158.68</v>
      </c>
      <c r="AI35">
        <f t="shared" si="31"/>
        <v>24.41</v>
      </c>
      <c r="AJ35">
        <f t="shared" si="32"/>
        <v>0</v>
      </c>
      <c r="AK35">
        <v>27044.81</v>
      </c>
      <c r="AL35">
        <v>23022.96</v>
      </c>
      <c r="AM35">
        <v>2581.04</v>
      </c>
      <c r="AN35">
        <v>264.74</v>
      </c>
      <c r="AO35">
        <v>1440.81</v>
      </c>
      <c r="AP35">
        <v>0</v>
      </c>
      <c r="AQ35">
        <v>158.68</v>
      </c>
      <c r="AR35">
        <v>24.41</v>
      </c>
      <c r="AS35">
        <v>0</v>
      </c>
      <c r="AT35">
        <f t="shared" si="15"/>
        <v>122.2</v>
      </c>
      <c r="AU35">
        <f t="shared" si="16"/>
        <v>89</v>
      </c>
      <c r="AV35">
        <v>1</v>
      </c>
      <c r="AW35">
        <v>1</v>
      </c>
      <c r="AX35">
        <v>1</v>
      </c>
      <c r="AY35">
        <v>1</v>
      </c>
      <c r="AZ35">
        <v>5.35</v>
      </c>
      <c r="BA35">
        <v>10.17</v>
      </c>
      <c r="BB35">
        <v>4.76</v>
      </c>
      <c r="BC35">
        <v>4.39</v>
      </c>
      <c r="BH35">
        <v>0</v>
      </c>
      <c r="BI35">
        <v>1</v>
      </c>
      <c r="BJ35" t="s">
        <v>69</v>
      </c>
      <c r="BM35">
        <v>27</v>
      </c>
      <c r="BN35">
        <v>0</v>
      </c>
      <c r="BO35" t="s">
        <v>66</v>
      </c>
      <c r="BP35">
        <v>1</v>
      </c>
      <c r="BQ35">
        <v>2</v>
      </c>
      <c r="BR35">
        <v>0</v>
      </c>
      <c r="BS35">
        <v>10.17</v>
      </c>
      <c r="BT35">
        <v>1</v>
      </c>
      <c r="BU35">
        <v>1</v>
      </c>
      <c r="BV35">
        <v>1</v>
      </c>
      <c r="BW35">
        <v>1</v>
      </c>
      <c r="BX35">
        <v>1</v>
      </c>
      <c r="BZ35">
        <v>122.2</v>
      </c>
      <c r="CA35">
        <v>89</v>
      </c>
      <c r="CF35">
        <v>0</v>
      </c>
      <c r="CG35">
        <v>0</v>
      </c>
      <c r="CM35">
        <v>0</v>
      </c>
      <c r="CO35">
        <v>0</v>
      </c>
      <c r="CP35">
        <f t="shared" si="17"/>
        <v>9216.69</v>
      </c>
      <c r="CQ35">
        <f t="shared" si="18"/>
        <v>101070.79439999998</v>
      </c>
      <c r="CR35">
        <f t="shared" si="19"/>
        <v>12285.750399999999</v>
      </c>
      <c r="CS35">
        <f t="shared" si="20"/>
        <v>2692.4058</v>
      </c>
      <c r="CT35">
        <f t="shared" si="21"/>
        <v>14653.037699999999</v>
      </c>
      <c r="CU35">
        <f t="shared" si="22"/>
        <v>0</v>
      </c>
      <c r="CV35">
        <f t="shared" si="23"/>
        <v>158.68</v>
      </c>
      <c r="CW35">
        <f t="shared" si="24"/>
        <v>24.41</v>
      </c>
      <c r="CX35">
        <f t="shared" si="25"/>
        <v>0</v>
      </c>
      <c r="CY35">
        <f t="shared" si="26"/>
        <v>1526.1191399999998</v>
      </c>
      <c r="CZ35">
        <f t="shared" si="27"/>
        <v>1111.4942999999998</v>
      </c>
      <c r="DN35">
        <v>0</v>
      </c>
      <c r="DO35">
        <v>0</v>
      </c>
      <c r="DP35">
        <v>1</v>
      </c>
      <c r="DQ35">
        <v>1</v>
      </c>
      <c r="DR35">
        <v>1</v>
      </c>
      <c r="DS35">
        <v>1</v>
      </c>
      <c r="DT35">
        <v>1</v>
      </c>
      <c r="DU35">
        <v>1007</v>
      </c>
      <c r="DV35" t="s">
        <v>68</v>
      </c>
      <c r="DW35" t="s">
        <v>70</v>
      </c>
      <c r="DX35">
        <v>10</v>
      </c>
      <c r="EE35">
        <v>5677340</v>
      </c>
      <c r="EF35">
        <v>2</v>
      </c>
      <c r="EG35" t="s">
        <v>44</v>
      </c>
      <c r="EH35">
        <v>0</v>
      </c>
      <c r="EJ35">
        <v>1</v>
      </c>
      <c r="EK35">
        <v>27</v>
      </c>
      <c r="EL35" t="s">
        <v>71</v>
      </c>
      <c r="EM35" t="s">
        <v>72</v>
      </c>
      <c r="EP35" t="s">
        <v>617</v>
      </c>
      <c r="EQ35">
        <v>0</v>
      </c>
      <c r="ER35">
        <v>27044.81</v>
      </c>
      <c r="ES35">
        <v>23022.96</v>
      </c>
      <c r="ET35">
        <v>2581.04</v>
      </c>
      <c r="EU35">
        <v>264.74</v>
      </c>
      <c r="EV35">
        <v>1440.81</v>
      </c>
      <c r="EW35">
        <v>158.68</v>
      </c>
      <c r="EX35">
        <v>24.41</v>
      </c>
    </row>
    <row r="36" spans="1:154" ht="12.75">
      <c r="A36">
        <v>17</v>
      </c>
      <c r="B36">
        <v>1</v>
      </c>
      <c r="C36">
        <f>ROW(SmtRes!A82)</f>
        <v>82</v>
      </c>
      <c r="D36">
        <f>ROW(EtalonRes!A82)</f>
        <v>82</v>
      </c>
      <c r="E36" t="s">
        <v>73</v>
      </c>
      <c r="F36" t="s">
        <v>74</v>
      </c>
      <c r="G36" t="s">
        <v>75</v>
      </c>
      <c r="H36" t="s">
        <v>76</v>
      </c>
      <c r="I36">
        <v>1</v>
      </c>
      <c r="J36">
        <v>0</v>
      </c>
      <c r="O36">
        <f t="shared" si="3"/>
        <v>7413.07</v>
      </c>
      <c r="P36">
        <f t="shared" si="4"/>
        <v>7219.34</v>
      </c>
      <c r="Q36">
        <f t="shared" si="5"/>
        <v>21.96</v>
      </c>
      <c r="R36">
        <f t="shared" si="6"/>
        <v>2.75</v>
      </c>
      <c r="S36">
        <f t="shared" si="7"/>
        <v>171.77</v>
      </c>
      <c r="T36">
        <f t="shared" si="8"/>
        <v>0</v>
      </c>
      <c r="U36">
        <f t="shared" si="9"/>
        <v>1.98</v>
      </c>
      <c r="V36">
        <f t="shared" si="10"/>
        <v>0.05</v>
      </c>
      <c r="W36">
        <f t="shared" si="11"/>
        <v>0</v>
      </c>
      <c r="X36">
        <f t="shared" si="12"/>
        <v>213.26</v>
      </c>
      <c r="Y36">
        <f t="shared" si="13"/>
        <v>155.32</v>
      </c>
      <c r="AA36">
        <v>0</v>
      </c>
      <c r="AB36">
        <f t="shared" si="14"/>
        <v>1212.7</v>
      </c>
      <c r="AC36">
        <f>(ES36)</f>
        <v>1191.31</v>
      </c>
      <c r="AD36">
        <f t="shared" si="29"/>
        <v>4.5</v>
      </c>
      <c r="AE36">
        <f t="shared" si="29"/>
        <v>0.27</v>
      </c>
      <c r="AF36">
        <f t="shared" si="29"/>
        <v>16.89</v>
      </c>
      <c r="AG36">
        <f t="shared" si="30"/>
        <v>0</v>
      </c>
      <c r="AH36">
        <f t="shared" si="31"/>
        <v>1.98</v>
      </c>
      <c r="AI36">
        <f t="shared" si="31"/>
        <v>0.05</v>
      </c>
      <c r="AJ36">
        <f t="shared" si="32"/>
        <v>0</v>
      </c>
      <c r="AK36">
        <v>1212.7</v>
      </c>
      <c r="AL36">
        <v>1191.31</v>
      </c>
      <c r="AM36">
        <v>4.5</v>
      </c>
      <c r="AN36">
        <v>0.27</v>
      </c>
      <c r="AO36">
        <v>16.89</v>
      </c>
      <c r="AP36">
        <v>0</v>
      </c>
      <c r="AQ36">
        <v>1.98</v>
      </c>
      <c r="AR36">
        <v>0.05</v>
      </c>
      <c r="AS36">
        <v>0</v>
      </c>
      <c r="AT36">
        <f t="shared" si="15"/>
        <v>122.2</v>
      </c>
      <c r="AU36">
        <f t="shared" si="16"/>
        <v>89</v>
      </c>
      <c r="AV36">
        <v>1</v>
      </c>
      <c r="AW36">
        <v>1</v>
      </c>
      <c r="AX36">
        <v>1</v>
      </c>
      <c r="AY36">
        <v>1</v>
      </c>
      <c r="AZ36">
        <v>6.23</v>
      </c>
      <c r="BA36">
        <v>10.17</v>
      </c>
      <c r="BB36">
        <v>4.88</v>
      </c>
      <c r="BC36">
        <v>6.06</v>
      </c>
      <c r="BH36">
        <v>0</v>
      </c>
      <c r="BI36">
        <v>1</v>
      </c>
      <c r="BJ36" t="s">
        <v>77</v>
      </c>
      <c r="BM36">
        <v>27</v>
      </c>
      <c r="BN36">
        <v>0</v>
      </c>
      <c r="BO36" t="s">
        <v>74</v>
      </c>
      <c r="BP36">
        <v>1</v>
      </c>
      <c r="BQ36">
        <v>2</v>
      </c>
      <c r="BR36">
        <v>0</v>
      </c>
      <c r="BS36">
        <v>10.17</v>
      </c>
      <c r="BT36">
        <v>1</v>
      </c>
      <c r="BU36">
        <v>1</v>
      </c>
      <c r="BV36">
        <v>1</v>
      </c>
      <c r="BW36">
        <v>1</v>
      </c>
      <c r="BX36">
        <v>1</v>
      </c>
      <c r="BZ36">
        <v>122.2</v>
      </c>
      <c r="CA36">
        <v>89</v>
      </c>
      <c r="CF36">
        <v>0</v>
      </c>
      <c r="CG36">
        <v>0</v>
      </c>
      <c r="CM36">
        <v>0</v>
      </c>
      <c r="CO36">
        <v>0</v>
      </c>
      <c r="CP36">
        <f t="shared" si="17"/>
        <v>7413.070000000001</v>
      </c>
      <c r="CQ36">
        <f t="shared" si="18"/>
        <v>7219.338599999999</v>
      </c>
      <c r="CR36">
        <f t="shared" si="19"/>
        <v>21.96</v>
      </c>
      <c r="CS36">
        <f t="shared" si="20"/>
        <v>2.7459000000000002</v>
      </c>
      <c r="CT36">
        <f t="shared" si="21"/>
        <v>171.7713</v>
      </c>
      <c r="CU36">
        <f t="shared" si="22"/>
        <v>0</v>
      </c>
      <c r="CV36">
        <f t="shared" si="23"/>
        <v>1.98</v>
      </c>
      <c r="CW36">
        <f t="shared" si="24"/>
        <v>0.05</v>
      </c>
      <c r="CX36">
        <f t="shared" si="25"/>
        <v>0</v>
      </c>
      <c r="CY36">
        <f t="shared" si="26"/>
        <v>213.26344</v>
      </c>
      <c r="CZ36">
        <f t="shared" si="27"/>
        <v>155.3228</v>
      </c>
      <c r="DN36">
        <v>0</v>
      </c>
      <c r="DO36">
        <v>0</v>
      </c>
      <c r="DP36">
        <v>1</v>
      </c>
      <c r="DQ36">
        <v>1</v>
      </c>
      <c r="DR36">
        <v>1</v>
      </c>
      <c r="DS36">
        <v>1</v>
      </c>
      <c r="DT36">
        <v>1</v>
      </c>
      <c r="DU36">
        <v>1010</v>
      </c>
      <c r="DV36" t="s">
        <v>76</v>
      </c>
      <c r="DW36" t="s">
        <v>76</v>
      </c>
      <c r="DX36">
        <v>1</v>
      </c>
      <c r="EE36">
        <v>5677340</v>
      </c>
      <c r="EF36">
        <v>2</v>
      </c>
      <c r="EG36" t="s">
        <v>44</v>
      </c>
      <c r="EH36">
        <v>0</v>
      </c>
      <c r="EJ36">
        <v>1</v>
      </c>
      <c r="EK36">
        <v>27</v>
      </c>
      <c r="EL36" t="s">
        <v>71</v>
      </c>
      <c r="EM36" t="s">
        <v>72</v>
      </c>
      <c r="EP36" t="s">
        <v>78</v>
      </c>
      <c r="EQ36">
        <v>0</v>
      </c>
      <c r="ER36">
        <v>1212.7</v>
      </c>
      <c r="ES36">
        <v>1191.31</v>
      </c>
      <c r="ET36">
        <v>4.5</v>
      </c>
      <c r="EU36">
        <v>0.27</v>
      </c>
      <c r="EV36">
        <v>16.89</v>
      </c>
      <c r="EW36">
        <v>1.98</v>
      </c>
      <c r="EX36">
        <v>0.05</v>
      </c>
    </row>
    <row r="37" spans="1:154" ht="12.75">
      <c r="A37">
        <v>17</v>
      </c>
      <c r="B37">
        <v>1</v>
      </c>
      <c r="C37">
        <f>ROW(SmtRes!A93)</f>
        <v>93</v>
      </c>
      <c r="D37">
        <f>ROW(EtalonRes!A93)</f>
        <v>93</v>
      </c>
      <c r="E37" t="s">
        <v>79</v>
      </c>
      <c r="F37" t="s">
        <v>80</v>
      </c>
      <c r="G37" t="s">
        <v>81</v>
      </c>
      <c r="H37" t="s">
        <v>82</v>
      </c>
      <c r="I37">
        <v>0.3</v>
      </c>
      <c r="J37">
        <v>0</v>
      </c>
      <c r="O37">
        <f t="shared" si="3"/>
        <v>19913.04</v>
      </c>
      <c r="P37">
        <f t="shared" si="4"/>
        <v>11003.52</v>
      </c>
      <c r="Q37">
        <f t="shared" si="5"/>
        <v>3215.38</v>
      </c>
      <c r="R37">
        <f t="shared" si="6"/>
        <v>871.95</v>
      </c>
      <c r="S37">
        <f t="shared" si="7"/>
        <v>5694.14</v>
      </c>
      <c r="T37">
        <f t="shared" si="8"/>
        <v>0</v>
      </c>
      <c r="U37">
        <f t="shared" si="9"/>
        <v>60.204</v>
      </c>
      <c r="V37">
        <f t="shared" si="10"/>
        <v>6.423</v>
      </c>
      <c r="W37">
        <f t="shared" si="11"/>
        <v>0</v>
      </c>
      <c r="X37">
        <f t="shared" si="12"/>
        <v>8023.76</v>
      </c>
      <c r="Y37">
        <f t="shared" si="13"/>
        <v>5843.82</v>
      </c>
      <c r="AA37">
        <v>0</v>
      </c>
      <c r="AB37">
        <f t="shared" si="14"/>
        <v>21622.39</v>
      </c>
      <c r="AC37">
        <f>(ES37)</f>
        <v>17465.91</v>
      </c>
      <c r="AD37">
        <f t="shared" si="29"/>
        <v>2290.16</v>
      </c>
      <c r="AE37">
        <f t="shared" si="29"/>
        <v>285.79</v>
      </c>
      <c r="AF37">
        <f t="shared" si="29"/>
        <v>1866.32</v>
      </c>
      <c r="AG37">
        <f t="shared" si="30"/>
        <v>0</v>
      </c>
      <c r="AH37">
        <f t="shared" si="31"/>
        <v>200.68</v>
      </c>
      <c r="AI37">
        <f t="shared" si="31"/>
        <v>21.41</v>
      </c>
      <c r="AJ37">
        <f t="shared" si="32"/>
        <v>0</v>
      </c>
      <c r="AK37">
        <v>21622.39</v>
      </c>
      <c r="AL37">
        <v>17465.91</v>
      </c>
      <c r="AM37">
        <v>2290.16</v>
      </c>
      <c r="AN37">
        <v>285.79</v>
      </c>
      <c r="AO37">
        <v>1866.32</v>
      </c>
      <c r="AP37">
        <v>0</v>
      </c>
      <c r="AQ37">
        <v>200.68</v>
      </c>
      <c r="AR37">
        <v>21.41</v>
      </c>
      <c r="AS37">
        <v>0</v>
      </c>
      <c r="AT37">
        <f t="shared" si="15"/>
        <v>122.2</v>
      </c>
      <c r="AU37">
        <f t="shared" si="16"/>
        <v>89</v>
      </c>
      <c r="AV37">
        <v>1</v>
      </c>
      <c r="AW37">
        <v>1</v>
      </c>
      <c r="AX37">
        <v>1</v>
      </c>
      <c r="AY37">
        <v>1</v>
      </c>
      <c r="AZ37">
        <v>4.28</v>
      </c>
      <c r="BA37">
        <v>10.17</v>
      </c>
      <c r="BB37">
        <v>4.68</v>
      </c>
      <c r="BC37">
        <v>2.1</v>
      </c>
      <c r="BH37">
        <v>0</v>
      </c>
      <c r="BI37">
        <v>1</v>
      </c>
      <c r="BJ37" t="s">
        <v>83</v>
      </c>
      <c r="BM37">
        <v>27</v>
      </c>
      <c r="BN37">
        <v>0</v>
      </c>
      <c r="BO37" t="s">
        <v>80</v>
      </c>
      <c r="BP37">
        <v>1</v>
      </c>
      <c r="BQ37">
        <v>2</v>
      </c>
      <c r="BR37">
        <v>0</v>
      </c>
      <c r="BS37">
        <v>10.17</v>
      </c>
      <c r="BT37">
        <v>1</v>
      </c>
      <c r="BU37">
        <v>1</v>
      </c>
      <c r="BV37">
        <v>1</v>
      </c>
      <c r="BW37">
        <v>1</v>
      </c>
      <c r="BX37">
        <v>1</v>
      </c>
      <c r="BZ37">
        <v>122.2</v>
      </c>
      <c r="CA37">
        <v>89</v>
      </c>
      <c r="CF37">
        <v>0</v>
      </c>
      <c r="CG37">
        <v>0</v>
      </c>
      <c r="CM37">
        <v>0</v>
      </c>
      <c r="CO37">
        <v>0</v>
      </c>
      <c r="CP37">
        <f t="shared" si="17"/>
        <v>19913.04</v>
      </c>
      <c r="CQ37">
        <f t="shared" si="18"/>
        <v>36678.411</v>
      </c>
      <c r="CR37">
        <f t="shared" si="19"/>
        <v>10717.948799999998</v>
      </c>
      <c r="CS37">
        <f t="shared" si="20"/>
        <v>2906.4843</v>
      </c>
      <c r="CT37">
        <f t="shared" si="21"/>
        <v>18980.4744</v>
      </c>
      <c r="CU37">
        <f t="shared" si="22"/>
        <v>0</v>
      </c>
      <c r="CV37">
        <f t="shared" si="23"/>
        <v>200.68</v>
      </c>
      <c r="CW37">
        <f t="shared" si="24"/>
        <v>21.41</v>
      </c>
      <c r="CX37">
        <f t="shared" si="25"/>
        <v>0</v>
      </c>
      <c r="CY37">
        <f t="shared" si="26"/>
        <v>8023.761980000001</v>
      </c>
      <c r="CZ37">
        <f t="shared" si="27"/>
        <v>5843.8201</v>
      </c>
      <c r="DN37">
        <v>0</v>
      </c>
      <c r="DO37">
        <v>0</v>
      </c>
      <c r="DP37">
        <v>1</v>
      </c>
      <c r="DQ37">
        <v>1</v>
      </c>
      <c r="DR37">
        <v>1</v>
      </c>
      <c r="DS37">
        <v>1</v>
      </c>
      <c r="DT37">
        <v>1</v>
      </c>
      <c r="DU37">
        <v>1003</v>
      </c>
      <c r="DV37" t="s">
        <v>82</v>
      </c>
      <c r="DW37" t="s">
        <v>84</v>
      </c>
      <c r="DX37">
        <v>1000</v>
      </c>
      <c r="EE37">
        <v>5677340</v>
      </c>
      <c r="EF37">
        <v>2</v>
      </c>
      <c r="EG37" t="s">
        <v>44</v>
      </c>
      <c r="EH37">
        <v>0</v>
      </c>
      <c r="EJ37">
        <v>1</v>
      </c>
      <c r="EK37">
        <v>27</v>
      </c>
      <c r="EL37" t="s">
        <v>71</v>
      </c>
      <c r="EM37" t="s">
        <v>72</v>
      </c>
      <c r="EP37" t="s">
        <v>85</v>
      </c>
      <c r="EQ37">
        <v>0</v>
      </c>
      <c r="ER37">
        <v>21622.39</v>
      </c>
      <c r="ES37">
        <v>17465.91</v>
      </c>
      <c r="ET37">
        <v>2290.16</v>
      </c>
      <c r="EU37">
        <v>285.79</v>
      </c>
      <c r="EV37">
        <v>1866.32</v>
      </c>
      <c r="EW37">
        <v>200.68</v>
      </c>
      <c r="EX37">
        <v>21.41</v>
      </c>
    </row>
    <row r="38" spans="1:154" ht="12.75">
      <c r="A38">
        <v>18</v>
      </c>
      <c r="B38">
        <v>1</v>
      </c>
      <c r="C38">
        <v>93</v>
      </c>
      <c r="E38" t="s">
        <v>86</v>
      </c>
      <c r="F38" t="s">
        <v>87</v>
      </c>
      <c r="G38" t="s">
        <v>88</v>
      </c>
      <c r="H38" t="s">
        <v>89</v>
      </c>
      <c r="I38">
        <f>I37*J38</f>
        <v>-30.299999999999997</v>
      </c>
      <c r="J38">
        <v>-101</v>
      </c>
      <c r="O38">
        <f t="shared" si="3"/>
        <v>-10995.26</v>
      </c>
      <c r="P38">
        <f t="shared" si="4"/>
        <v>-10995.26</v>
      </c>
      <c r="Q38">
        <f t="shared" si="5"/>
        <v>0</v>
      </c>
      <c r="R38">
        <f t="shared" si="6"/>
        <v>0</v>
      </c>
      <c r="S38">
        <f t="shared" si="7"/>
        <v>0</v>
      </c>
      <c r="T38">
        <f t="shared" si="8"/>
        <v>0</v>
      </c>
      <c r="U38">
        <f t="shared" si="9"/>
        <v>0</v>
      </c>
      <c r="V38">
        <f t="shared" si="10"/>
        <v>0</v>
      </c>
      <c r="W38">
        <f t="shared" si="11"/>
        <v>0</v>
      </c>
      <c r="X38">
        <f t="shared" si="12"/>
        <v>0</v>
      </c>
      <c r="Y38">
        <f t="shared" si="13"/>
        <v>0</v>
      </c>
      <c r="AA38">
        <v>0</v>
      </c>
      <c r="AB38">
        <f t="shared" si="14"/>
        <v>172.8</v>
      </c>
      <c r="AC38">
        <f aca="true" t="shared" si="33" ref="AC38:AJ39">AL38</f>
        <v>172.8</v>
      </c>
      <c r="AD38">
        <f t="shared" si="33"/>
        <v>0</v>
      </c>
      <c r="AE38">
        <f t="shared" si="33"/>
        <v>0</v>
      </c>
      <c r="AF38">
        <f t="shared" si="33"/>
        <v>0</v>
      </c>
      <c r="AG38">
        <f t="shared" si="33"/>
        <v>0</v>
      </c>
      <c r="AH38">
        <f t="shared" si="33"/>
        <v>0</v>
      </c>
      <c r="AI38">
        <f t="shared" si="33"/>
        <v>0</v>
      </c>
      <c r="AJ38">
        <f t="shared" si="33"/>
        <v>0</v>
      </c>
      <c r="AK38">
        <v>172.8</v>
      </c>
      <c r="AL38">
        <v>172.8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f t="shared" si="15"/>
        <v>122.2</v>
      </c>
      <c r="AU38">
        <f t="shared" si="16"/>
        <v>89</v>
      </c>
      <c r="AV38">
        <v>1</v>
      </c>
      <c r="AW38">
        <v>1</v>
      </c>
      <c r="AX38">
        <v>1</v>
      </c>
      <c r="AY38">
        <v>1</v>
      </c>
      <c r="AZ38">
        <v>4.28</v>
      </c>
      <c r="BA38">
        <v>10.17</v>
      </c>
      <c r="BB38">
        <v>4.68</v>
      </c>
      <c r="BC38">
        <v>2.1</v>
      </c>
      <c r="BH38">
        <v>3</v>
      </c>
      <c r="BI38">
        <v>1</v>
      </c>
      <c r="BJ38" t="s">
        <v>90</v>
      </c>
      <c r="BM38">
        <v>27</v>
      </c>
      <c r="BN38">
        <v>0</v>
      </c>
      <c r="BO38" t="s">
        <v>80</v>
      </c>
      <c r="BP38">
        <v>1</v>
      </c>
      <c r="BQ38">
        <v>2</v>
      </c>
      <c r="BR38">
        <v>0</v>
      </c>
      <c r="BS38">
        <v>10.17</v>
      </c>
      <c r="BT38">
        <v>1</v>
      </c>
      <c r="BU38">
        <v>1</v>
      </c>
      <c r="BV38">
        <v>1</v>
      </c>
      <c r="BW38">
        <v>1</v>
      </c>
      <c r="BX38">
        <v>1</v>
      </c>
      <c r="BZ38">
        <v>122.2</v>
      </c>
      <c r="CA38">
        <v>89</v>
      </c>
      <c r="CF38">
        <v>0</v>
      </c>
      <c r="CG38">
        <v>0</v>
      </c>
      <c r="CM38">
        <v>0</v>
      </c>
      <c r="CO38">
        <v>0</v>
      </c>
      <c r="CP38">
        <f t="shared" si="17"/>
        <v>-10995.26</v>
      </c>
      <c r="CQ38">
        <f t="shared" si="18"/>
        <v>362.88000000000005</v>
      </c>
      <c r="CR38">
        <f t="shared" si="19"/>
        <v>0</v>
      </c>
      <c r="CS38">
        <f t="shared" si="20"/>
        <v>0</v>
      </c>
      <c r="CT38">
        <f t="shared" si="21"/>
        <v>0</v>
      </c>
      <c r="CU38">
        <f t="shared" si="22"/>
        <v>0</v>
      </c>
      <c r="CV38">
        <f t="shared" si="23"/>
        <v>0</v>
      </c>
      <c r="CW38">
        <f t="shared" si="24"/>
        <v>0</v>
      </c>
      <c r="CX38">
        <f t="shared" si="25"/>
        <v>0</v>
      </c>
      <c r="CY38">
        <f t="shared" si="26"/>
        <v>0</v>
      </c>
      <c r="CZ38">
        <f t="shared" si="27"/>
        <v>0</v>
      </c>
      <c r="DN38">
        <v>0</v>
      </c>
      <c r="DO38">
        <v>0</v>
      </c>
      <c r="DP38">
        <v>1</v>
      </c>
      <c r="DQ38">
        <v>1</v>
      </c>
      <c r="DR38">
        <v>1</v>
      </c>
      <c r="DS38">
        <v>1</v>
      </c>
      <c r="DT38">
        <v>1</v>
      </c>
      <c r="DU38">
        <v>1003</v>
      </c>
      <c r="DV38" t="s">
        <v>89</v>
      </c>
      <c r="DW38" t="s">
        <v>89</v>
      </c>
      <c r="DX38">
        <v>10</v>
      </c>
      <c r="EE38">
        <v>5677340</v>
      </c>
      <c r="EF38">
        <v>2</v>
      </c>
      <c r="EG38" t="s">
        <v>44</v>
      </c>
      <c r="EH38">
        <v>0</v>
      </c>
      <c r="EJ38">
        <v>1</v>
      </c>
      <c r="EK38">
        <v>27</v>
      </c>
      <c r="EL38" t="s">
        <v>71</v>
      </c>
      <c r="EM38" t="s">
        <v>72</v>
      </c>
      <c r="EQ38">
        <v>0</v>
      </c>
      <c r="ER38">
        <v>172.8</v>
      </c>
      <c r="ES38">
        <v>172.8</v>
      </c>
      <c r="ET38">
        <v>0</v>
      </c>
      <c r="EU38">
        <v>0</v>
      </c>
      <c r="EV38">
        <v>0</v>
      </c>
      <c r="EW38">
        <v>0</v>
      </c>
      <c r="EX38">
        <v>0</v>
      </c>
    </row>
    <row r="39" spans="1:154" ht="12.75">
      <c r="A39">
        <v>18</v>
      </c>
      <c r="B39">
        <v>1</v>
      </c>
      <c r="C39">
        <v>92</v>
      </c>
      <c r="E39" t="s">
        <v>91</v>
      </c>
      <c r="F39" t="s">
        <v>92</v>
      </c>
      <c r="G39" t="s">
        <v>93</v>
      </c>
      <c r="H39" t="s">
        <v>89</v>
      </c>
      <c r="I39">
        <f>I37*J39</f>
        <v>30.299999999999997</v>
      </c>
      <c r="J39">
        <v>101</v>
      </c>
      <c r="O39">
        <f t="shared" si="3"/>
        <v>3726.17</v>
      </c>
      <c r="P39">
        <f t="shared" si="4"/>
        <v>3726.17</v>
      </c>
      <c r="Q39">
        <f t="shared" si="5"/>
        <v>0</v>
      </c>
      <c r="R39">
        <f t="shared" si="6"/>
        <v>0</v>
      </c>
      <c r="S39">
        <f t="shared" si="7"/>
        <v>0</v>
      </c>
      <c r="T39">
        <f t="shared" si="8"/>
        <v>0</v>
      </c>
      <c r="U39">
        <f t="shared" si="9"/>
        <v>0</v>
      </c>
      <c r="V39">
        <f t="shared" si="10"/>
        <v>0</v>
      </c>
      <c r="W39">
        <f t="shared" si="11"/>
        <v>0</v>
      </c>
      <c r="X39">
        <f t="shared" si="12"/>
        <v>0</v>
      </c>
      <c r="Y39">
        <f t="shared" si="13"/>
        <v>0</v>
      </c>
      <c r="AA39">
        <v>0</v>
      </c>
      <c r="AB39">
        <f t="shared" si="14"/>
        <v>58.56</v>
      </c>
      <c r="AC39">
        <f t="shared" si="33"/>
        <v>58.56</v>
      </c>
      <c r="AD39">
        <f t="shared" si="33"/>
        <v>0</v>
      </c>
      <c r="AE39">
        <f t="shared" si="33"/>
        <v>0</v>
      </c>
      <c r="AF39">
        <f t="shared" si="33"/>
        <v>0</v>
      </c>
      <c r="AG39">
        <f t="shared" si="33"/>
        <v>0</v>
      </c>
      <c r="AH39">
        <f t="shared" si="33"/>
        <v>0</v>
      </c>
      <c r="AI39">
        <f t="shared" si="33"/>
        <v>0</v>
      </c>
      <c r="AJ39">
        <f t="shared" si="33"/>
        <v>0</v>
      </c>
      <c r="AK39">
        <v>58.56</v>
      </c>
      <c r="AL39">
        <v>58.56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f t="shared" si="15"/>
        <v>122.2</v>
      </c>
      <c r="AU39">
        <f t="shared" si="16"/>
        <v>89</v>
      </c>
      <c r="AV39">
        <v>1</v>
      </c>
      <c r="AW39">
        <v>1</v>
      </c>
      <c r="AX39">
        <v>1</v>
      </c>
      <c r="AY39">
        <v>1</v>
      </c>
      <c r="AZ39">
        <v>4.28</v>
      </c>
      <c r="BA39">
        <v>10.17</v>
      </c>
      <c r="BB39">
        <v>4.68</v>
      </c>
      <c r="BC39">
        <v>2.1</v>
      </c>
      <c r="BH39">
        <v>3</v>
      </c>
      <c r="BI39">
        <v>1</v>
      </c>
      <c r="BJ39" t="s">
        <v>94</v>
      </c>
      <c r="BM39">
        <v>27</v>
      </c>
      <c r="BN39">
        <v>0</v>
      </c>
      <c r="BO39" t="s">
        <v>80</v>
      </c>
      <c r="BP39">
        <v>1</v>
      </c>
      <c r="BQ39">
        <v>2</v>
      </c>
      <c r="BR39">
        <v>0</v>
      </c>
      <c r="BS39">
        <v>10.17</v>
      </c>
      <c r="BT39">
        <v>1</v>
      </c>
      <c r="BU39">
        <v>1</v>
      </c>
      <c r="BV39">
        <v>1</v>
      </c>
      <c r="BW39">
        <v>1</v>
      </c>
      <c r="BX39">
        <v>1</v>
      </c>
      <c r="BZ39">
        <v>122.2</v>
      </c>
      <c r="CA39">
        <v>89</v>
      </c>
      <c r="CF39">
        <v>0</v>
      </c>
      <c r="CG39">
        <v>0</v>
      </c>
      <c r="CM39">
        <v>0</v>
      </c>
      <c r="CO39">
        <v>0</v>
      </c>
      <c r="CP39">
        <f t="shared" si="17"/>
        <v>3726.17</v>
      </c>
      <c r="CQ39">
        <f t="shared" si="18"/>
        <v>122.97600000000001</v>
      </c>
      <c r="CR39">
        <f t="shared" si="19"/>
        <v>0</v>
      </c>
      <c r="CS39">
        <f t="shared" si="20"/>
        <v>0</v>
      </c>
      <c r="CT39">
        <f t="shared" si="21"/>
        <v>0</v>
      </c>
      <c r="CU39">
        <f t="shared" si="22"/>
        <v>0</v>
      </c>
      <c r="CV39">
        <f t="shared" si="23"/>
        <v>0</v>
      </c>
      <c r="CW39">
        <f t="shared" si="24"/>
        <v>0</v>
      </c>
      <c r="CX39">
        <f t="shared" si="25"/>
        <v>0</v>
      </c>
      <c r="CY39">
        <f t="shared" si="26"/>
        <v>0</v>
      </c>
      <c r="CZ39">
        <f t="shared" si="27"/>
        <v>0</v>
      </c>
      <c r="DN39">
        <v>0</v>
      </c>
      <c r="DO39">
        <v>0</v>
      </c>
      <c r="DP39">
        <v>1</v>
      </c>
      <c r="DQ39">
        <v>1</v>
      </c>
      <c r="DR39">
        <v>1</v>
      </c>
      <c r="DS39">
        <v>1</v>
      </c>
      <c r="DT39">
        <v>1</v>
      </c>
      <c r="DU39">
        <v>1003</v>
      </c>
      <c r="DV39" t="s">
        <v>89</v>
      </c>
      <c r="DW39" t="s">
        <v>89</v>
      </c>
      <c r="DX39">
        <v>10</v>
      </c>
      <c r="EE39">
        <v>5677340</v>
      </c>
      <c r="EF39">
        <v>2</v>
      </c>
      <c r="EG39" t="s">
        <v>44</v>
      </c>
      <c r="EH39">
        <v>0</v>
      </c>
      <c r="EJ39">
        <v>1</v>
      </c>
      <c r="EK39">
        <v>27</v>
      </c>
      <c r="EL39" t="s">
        <v>71</v>
      </c>
      <c r="EM39" t="s">
        <v>72</v>
      </c>
      <c r="EQ39">
        <v>0</v>
      </c>
      <c r="ER39">
        <v>58.56</v>
      </c>
      <c r="ES39">
        <v>58.56</v>
      </c>
      <c r="ET39">
        <v>0</v>
      </c>
      <c r="EU39">
        <v>0</v>
      </c>
      <c r="EV39">
        <v>0</v>
      </c>
      <c r="EW39">
        <v>0</v>
      </c>
      <c r="EX39">
        <v>0</v>
      </c>
    </row>
    <row r="40" spans="1:154" ht="12.75">
      <c r="A40">
        <v>17</v>
      </c>
      <c r="B40">
        <v>1</v>
      </c>
      <c r="C40">
        <f>ROW(SmtRes!A100)</f>
        <v>100</v>
      </c>
      <c r="D40">
        <f>ROW(EtalonRes!A100)</f>
        <v>100</v>
      </c>
      <c r="E40" t="s">
        <v>46</v>
      </c>
      <c r="F40" t="s">
        <v>95</v>
      </c>
      <c r="G40" t="s">
        <v>96</v>
      </c>
      <c r="H40" t="s">
        <v>76</v>
      </c>
      <c r="I40">
        <v>1</v>
      </c>
      <c r="J40">
        <v>0</v>
      </c>
      <c r="O40">
        <f t="shared" si="3"/>
        <v>2986.87</v>
      </c>
      <c r="P40">
        <f t="shared" si="4"/>
        <v>2943.83</v>
      </c>
      <c r="Q40">
        <f t="shared" si="5"/>
        <v>3.78</v>
      </c>
      <c r="R40">
        <f t="shared" si="6"/>
        <v>0</v>
      </c>
      <c r="S40">
        <f t="shared" si="7"/>
        <v>39.26</v>
      </c>
      <c r="T40">
        <f t="shared" si="8"/>
        <v>0</v>
      </c>
      <c r="U40">
        <f t="shared" si="9"/>
        <v>0.41</v>
      </c>
      <c r="V40">
        <f t="shared" si="10"/>
        <v>0.01</v>
      </c>
      <c r="W40">
        <f t="shared" si="11"/>
        <v>0</v>
      </c>
      <c r="X40">
        <f t="shared" si="12"/>
        <v>47.24</v>
      </c>
      <c r="Y40">
        <f t="shared" si="13"/>
        <v>32.59</v>
      </c>
      <c r="AA40">
        <v>0</v>
      </c>
      <c r="AB40">
        <f t="shared" si="14"/>
        <v>1177.4499999999998</v>
      </c>
      <c r="AC40">
        <f aca="true" t="shared" si="34" ref="AC40:AF42">(ES40)</f>
        <v>1172.84</v>
      </c>
      <c r="AD40">
        <f t="shared" si="34"/>
        <v>0.75</v>
      </c>
      <c r="AE40">
        <f t="shared" si="34"/>
        <v>0</v>
      </c>
      <c r="AF40">
        <f t="shared" si="34"/>
        <v>3.86</v>
      </c>
      <c r="AG40">
        <f>(AP40)</f>
        <v>0</v>
      </c>
      <c r="AH40">
        <f aca="true" t="shared" si="35" ref="AH40:AI42">(EW40)</f>
        <v>0.41</v>
      </c>
      <c r="AI40">
        <f t="shared" si="35"/>
        <v>0.01</v>
      </c>
      <c r="AJ40">
        <f>(AS40)</f>
        <v>0</v>
      </c>
      <c r="AK40">
        <v>1177.45</v>
      </c>
      <c r="AL40">
        <v>1172.84</v>
      </c>
      <c r="AM40">
        <v>0.75</v>
      </c>
      <c r="AN40">
        <v>0</v>
      </c>
      <c r="AO40">
        <v>3.86</v>
      </c>
      <c r="AP40">
        <v>0</v>
      </c>
      <c r="AQ40">
        <v>0.41</v>
      </c>
      <c r="AR40">
        <v>0.01</v>
      </c>
      <c r="AS40">
        <v>0</v>
      </c>
      <c r="AT40">
        <f t="shared" si="15"/>
        <v>120.32</v>
      </c>
      <c r="AU40">
        <f t="shared" si="16"/>
        <v>83</v>
      </c>
      <c r="AV40">
        <v>1</v>
      </c>
      <c r="AW40">
        <v>1</v>
      </c>
      <c r="AX40">
        <v>1</v>
      </c>
      <c r="AY40">
        <v>1</v>
      </c>
      <c r="AZ40">
        <v>2.59</v>
      </c>
      <c r="BA40">
        <v>10.17</v>
      </c>
      <c r="BB40">
        <v>5.04</v>
      </c>
      <c r="BC40">
        <v>2.51</v>
      </c>
      <c r="BH40">
        <v>0</v>
      </c>
      <c r="BI40">
        <v>1</v>
      </c>
      <c r="BJ40" t="s">
        <v>97</v>
      </c>
      <c r="BM40">
        <v>25</v>
      </c>
      <c r="BN40">
        <v>0</v>
      </c>
      <c r="BO40" t="s">
        <v>95</v>
      </c>
      <c r="BP40">
        <v>1</v>
      </c>
      <c r="BQ40">
        <v>2</v>
      </c>
      <c r="BR40">
        <v>0</v>
      </c>
      <c r="BS40">
        <v>10.17</v>
      </c>
      <c r="BT40">
        <v>1</v>
      </c>
      <c r="BU40">
        <v>1</v>
      </c>
      <c r="BV40">
        <v>1</v>
      </c>
      <c r="BW40">
        <v>1</v>
      </c>
      <c r="BX40">
        <v>1</v>
      </c>
      <c r="BZ40">
        <v>120.32</v>
      </c>
      <c r="CA40">
        <v>83</v>
      </c>
      <c r="CF40">
        <v>0</v>
      </c>
      <c r="CG40">
        <v>0</v>
      </c>
      <c r="CM40">
        <v>0</v>
      </c>
      <c r="CO40">
        <v>0</v>
      </c>
      <c r="CP40">
        <f t="shared" si="17"/>
        <v>2986.8700000000003</v>
      </c>
      <c r="CQ40">
        <f t="shared" si="18"/>
        <v>2943.8283999999994</v>
      </c>
      <c r="CR40">
        <f t="shared" si="19"/>
        <v>3.7800000000000002</v>
      </c>
      <c r="CS40">
        <f t="shared" si="20"/>
        <v>0</v>
      </c>
      <c r="CT40">
        <f t="shared" si="21"/>
        <v>39.2562</v>
      </c>
      <c r="CU40">
        <f t="shared" si="22"/>
        <v>0</v>
      </c>
      <c r="CV40">
        <f t="shared" si="23"/>
        <v>0.41</v>
      </c>
      <c r="CW40">
        <f t="shared" si="24"/>
        <v>0.01</v>
      </c>
      <c r="CX40">
        <f t="shared" si="25"/>
        <v>0</v>
      </c>
      <c r="CY40">
        <f t="shared" si="26"/>
        <v>47.23763199999999</v>
      </c>
      <c r="CZ40">
        <f t="shared" si="27"/>
        <v>32.5858</v>
      </c>
      <c r="DN40">
        <v>0</v>
      </c>
      <c r="DO40">
        <v>0</v>
      </c>
      <c r="DP40">
        <v>1</v>
      </c>
      <c r="DQ40">
        <v>1</v>
      </c>
      <c r="DR40">
        <v>1</v>
      </c>
      <c r="DS40">
        <v>1</v>
      </c>
      <c r="DT40">
        <v>1</v>
      </c>
      <c r="DU40">
        <v>1010</v>
      </c>
      <c r="DV40" t="s">
        <v>76</v>
      </c>
      <c r="DW40" t="s">
        <v>98</v>
      </c>
      <c r="DX40">
        <v>1</v>
      </c>
      <c r="EE40">
        <v>5677338</v>
      </c>
      <c r="EF40">
        <v>2</v>
      </c>
      <c r="EG40" t="s">
        <v>44</v>
      </c>
      <c r="EH40">
        <v>0</v>
      </c>
      <c r="EJ40">
        <v>1</v>
      </c>
      <c r="EK40">
        <v>25</v>
      </c>
      <c r="EL40" t="s">
        <v>99</v>
      </c>
      <c r="EM40" t="s">
        <v>100</v>
      </c>
      <c r="EP40" t="s">
        <v>101</v>
      </c>
      <c r="EQ40">
        <v>0</v>
      </c>
      <c r="ER40">
        <v>1177.45</v>
      </c>
      <c r="ES40">
        <v>1172.84</v>
      </c>
      <c r="ET40">
        <v>0.75</v>
      </c>
      <c r="EU40">
        <v>0</v>
      </c>
      <c r="EV40">
        <v>3.86</v>
      </c>
      <c r="EW40">
        <v>0.41</v>
      </c>
      <c r="EX40">
        <v>0.01</v>
      </c>
    </row>
    <row r="41" spans="1:154" ht="12.75">
      <c r="A41">
        <v>17</v>
      </c>
      <c r="B41">
        <v>1</v>
      </c>
      <c r="C41">
        <f>ROW(SmtRes!A107)</f>
        <v>107</v>
      </c>
      <c r="D41">
        <f>ROW(EtalonRes!A107)</f>
        <v>107</v>
      </c>
      <c r="E41" t="s">
        <v>102</v>
      </c>
      <c r="F41" t="s">
        <v>103</v>
      </c>
      <c r="G41" t="s">
        <v>104</v>
      </c>
      <c r="H41" t="s">
        <v>76</v>
      </c>
      <c r="I41">
        <v>1</v>
      </c>
      <c r="J41">
        <v>0</v>
      </c>
      <c r="O41">
        <f t="shared" si="3"/>
        <v>2096.43</v>
      </c>
      <c r="P41">
        <f t="shared" si="4"/>
        <v>2067.04</v>
      </c>
      <c r="Q41">
        <f t="shared" si="5"/>
        <v>0</v>
      </c>
      <c r="R41">
        <f t="shared" si="6"/>
        <v>0</v>
      </c>
      <c r="S41">
        <f t="shared" si="7"/>
        <v>29.39</v>
      </c>
      <c r="T41">
        <f t="shared" si="8"/>
        <v>0</v>
      </c>
      <c r="U41">
        <f t="shared" si="9"/>
        <v>0.3</v>
      </c>
      <c r="V41">
        <f t="shared" si="10"/>
        <v>0</v>
      </c>
      <c r="W41">
        <f t="shared" si="11"/>
        <v>0</v>
      </c>
      <c r="X41">
        <f t="shared" si="12"/>
        <v>35.36</v>
      </c>
      <c r="Y41">
        <f t="shared" si="13"/>
        <v>24.39</v>
      </c>
      <c r="AA41">
        <v>0</v>
      </c>
      <c r="AB41">
        <f t="shared" si="14"/>
        <v>794.86</v>
      </c>
      <c r="AC41">
        <f t="shared" si="34"/>
        <v>791.97</v>
      </c>
      <c r="AD41">
        <f t="shared" si="34"/>
        <v>0</v>
      </c>
      <c r="AE41">
        <f t="shared" si="34"/>
        <v>0</v>
      </c>
      <c r="AF41">
        <f t="shared" si="34"/>
        <v>2.89</v>
      </c>
      <c r="AG41">
        <f>(AP41)</f>
        <v>0</v>
      </c>
      <c r="AH41">
        <f t="shared" si="35"/>
        <v>0.3</v>
      </c>
      <c r="AI41">
        <f t="shared" si="35"/>
        <v>0</v>
      </c>
      <c r="AJ41">
        <f>(AS41)</f>
        <v>0</v>
      </c>
      <c r="AK41">
        <v>794.86</v>
      </c>
      <c r="AL41">
        <v>791.97</v>
      </c>
      <c r="AM41">
        <v>0</v>
      </c>
      <c r="AN41">
        <v>0</v>
      </c>
      <c r="AO41">
        <v>2.89</v>
      </c>
      <c r="AP41">
        <v>0</v>
      </c>
      <c r="AQ41">
        <v>0.3</v>
      </c>
      <c r="AR41">
        <v>0</v>
      </c>
      <c r="AS41">
        <v>0</v>
      </c>
      <c r="AT41">
        <f t="shared" si="15"/>
        <v>120.32</v>
      </c>
      <c r="AU41">
        <f t="shared" si="16"/>
        <v>83</v>
      </c>
      <c r="AV41">
        <v>1</v>
      </c>
      <c r="AW41">
        <v>1</v>
      </c>
      <c r="AX41">
        <v>1</v>
      </c>
      <c r="AY41">
        <v>1</v>
      </c>
      <c r="AZ41">
        <v>2.7</v>
      </c>
      <c r="BA41">
        <v>10.17</v>
      </c>
      <c r="BB41">
        <v>1</v>
      </c>
      <c r="BC41">
        <v>2.61</v>
      </c>
      <c r="BH41">
        <v>0</v>
      </c>
      <c r="BI41">
        <v>1</v>
      </c>
      <c r="BJ41" t="s">
        <v>105</v>
      </c>
      <c r="BM41">
        <v>25</v>
      </c>
      <c r="BN41">
        <v>0</v>
      </c>
      <c r="BO41" t="s">
        <v>103</v>
      </c>
      <c r="BP41">
        <v>1</v>
      </c>
      <c r="BQ41">
        <v>2</v>
      </c>
      <c r="BR41">
        <v>0</v>
      </c>
      <c r="BS41">
        <v>10.17</v>
      </c>
      <c r="BT41">
        <v>1</v>
      </c>
      <c r="BU41">
        <v>1</v>
      </c>
      <c r="BV41">
        <v>1</v>
      </c>
      <c r="BW41">
        <v>1</v>
      </c>
      <c r="BX41">
        <v>1</v>
      </c>
      <c r="BZ41">
        <v>120.32</v>
      </c>
      <c r="CA41">
        <v>83</v>
      </c>
      <c r="CF41">
        <v>0</v>
      </c>
      <c r="CG41">
        <v>0</v>
      </c>
      <c r="CM41">
        <v>0</v>
      </c>
      <c r="CO41">
        <v>0</v>
      </c>
      <c r="CP41">
        <f t="shared" si="17"/>
        <v>2096.43</v>
      </c>
      <c r="CQ41">
        <f t="shared" si="18"/>
        <v>2067.0416999999998</v>
      </c>
      <c r="CR41">
        <f t="shared" si="19"/>
        <v>0</v>
      </c>
      <c r="CS41">
        <f t="shared" si="20"/>
        <v>0</v>
      </c>
      <c r="CT41">
        <f t="shared" si="21"/>
        <v>29.3913</v>
      </c>
      <c r="CU41">
        <f t="shared" si="22"/>
        <v>0</v>
      </c>
      <c r="CV41">
        <f t="shared" si="23"/>
        <v>0.3</v>
      </c>
      <c r="CW41">
        <f t="shared" si="24"/>
        <v>0</v>
      </c>
      <c r="CX41">
        <f t="shared" si="25"/>
        <v>0</v>
      </c>
      <c r="CY41">
        <f t="shared" si="26"/>
        <v>35.362048</v>
      </c>
      <c r="CZ41">
        <f t="shared" si="27"/>
        <v>24.3937</v>
      </c>
      <c r="DN41">
        <v>0</v>
      </c>
      <c r="DO41">
        <v>0</v>
      </c>
      <c r="DP41">
        <v>1</v>
      </c>
      <c r="DQ41">
        <v>1</v>
      </c>
      <c r="DR41">
        <v>1</v>
      </c>
      <c r="DS41">
        <v>1</v>
      </c>
      <c r="DT41">
        <v>1</v>
      </c>
      <c r="DU41">
        <v>1010</v>
      </c>
      <c r="DV41" t="s">
        <v>76</v>
      </c>
      <c r="DW41" t="s">
        <v>106</v>
      </c>
      <c r="DX41">
        <v>1</v>
      </c>
      <c r="EE41">
        <v>5677338</v>
      </c>
      <c r="EF41">
        <v>2</v>
      </c>
      <c r="EG41" t="s">
        <v>44</v>
      </c>
      <c r="EH41">
        <v>0</v>
      </c>
      <c r="EJ41">
        <v>1</v>
      </c>
      <c r="EK41">
        <v>25</v>
      </c>
      <c r="EL41" t="s">
        <v>99</v>
      </c>
      <c r="EM41" t="s">
        <v>100</v>
      </c>
      <c r="EP41" t="s">
        <v>107</v>
      </c>
      <c r="EQ41">
        <v>0</v>
      </c>
      <c r="ER41">
        <v>794.86</v>
      </c>
      <c r="ES41">
        <v>791.97</v>
      </c>
      <c r="ET41">
        <v>0</v>
      </c>
      <c r="EU41">
        <v>0</v>
      </c>
      <c r="EV41">
        <v>2.89</v>
      </c>
      <c r="EW41">
        <v>0.3</v>
      </c>
      <c r="EX41">
        <v>0</v>
      </c>
    </row>
    <row r="42" spans="1:154" ht="12.75">
      <c r="A42">
        <v>17</v>
      </c>
      <c r="B42">
        <v>1</v>
      </c>
      <c r="C42">
        <f>ROW(SmtRes!A113)</f>
        <v>113</v>
      </c>
      <c r="D42">
        <f>ROW(EtalonRes!A113)</f>
        <v>113</v>
      </c>
      <c r="E42" t="s">
        <v>108</v>
      </c>
      <c r="F42" t="s">
        <v>109</v>
      </c>
      <c r="G42" t="s">
        <v>110</v>
      </c>
      <c r="H42" t="s">
        <v>111</v>
      </c>
      <c r="I42">
        <v>0.4</v>
      </c>
      <c r="J42">
        <v>0</v>
      </c>
      <c r="O42">
        <f t="shared" si="3"/>
        <v>747.03</v>
      </c>
      <c r="P42">
        <f t="shared" si="4"/>
        <v>76.95</v>
      </c>
      <c r="Q42">
        <f t="shared" si="5"/>
        <v>492.8</v>
      </c>
      <c r="R42">
        <f t="shared" si="6"/>
        <v>143.36</v>
      </c>
      <c r="S42">
        <f t="shared" si="7"/>
        <v>177.28</v>
      </c>
      <c r="T42">
        <f t="shared" si="8"/>
        <v>0</v>
      </c>
      <c r="U42">
        <f t="shared" si="9"/>
        <v>1.92</v>
      </c>
      <c r="V42">
        <f t="shared" si="10"/>
        <v>1.048</v>
      </c>
      <c r="W42">
        <f t="shared" si="11"/>
        <v>0</v>
      </c>
      <c r="X42">
        <f t="shared" si="12"/>
        <v>391.82</v>
      </c>
      <c r="Y42">
        <f t="shared" si="13"/>
        <v>285.37</v>
      </c>
      <c r="AA42">
        <v>0</v>
      </c>
      <c r="AB42">
        <f t="shared" si="14"/>
        <v>388.27</v>
      </c>
      <c r="AC42">
        <f t="shared" si="34"/>
        <v>82.56</v>
      </c>
      <c r="AD42">
        <f t="shared" si="34"/>
        <v>262.13</v>
      </c>
      <c r="AE42">
        <f t="shared" si="34"/>
        <v>35.24</v>
      </c>
      <c r="AF42">
        <f t="shared" si="34"/>
        <v>43.58</v>
      </c>
      <c r="AG42">
        <f>(AP42)</f>
        <v>0</v>
      </c>
      <c r="AH42">
        <f t="shared" si="35"/>
        <v>4.8</v>
      </c>
      <c r="AI42">
        <f t="shared" si="35"/>
        <v>2.62</v>
      </c>
      <c r="AJ42">
        <f>(AS42)</f>
        <v>0</v>
      </c>
      <c r="AK42">
        <v>388.27</v>
      </c>
      <c r="AL42">
        <v>82.56</v>
      </c>
      <c r="AM42">
        <v>262.13</v>
      </c>
      <c r="AN42">
        <v>35.24</v>
      </c>
      <c r="AO42">
        <v>43.58</v>
      </c>
      <c r="AP42">
        <v>0</v>
      </c>
      <c r="AQ42">
        <v>4.8</v>
      </c>
      <c r="AR42">
        <v>2.62</v>
      </c>
      <c r="AS42">
        <v>0</v>
      </c>
      <c r="AT42">
        <f t="shared" si="15"/>
        <v>122.2</v>
      </c>
      <c r="AU42">
        <f t="shared" si="16"/>
        <v>89</v>
      </c>
      <c r="AV42">
        <v>1</v>
      </c>
      <c r="AW42">
        <v>1</v>
      </c>
      <c r="AX42">
        <v>1</v>
      </c>
      <c r="AY42">
        <v>1</v>
      </c>
      <c r="AZ42">
        <v>6.35</v>
      </c>
      <c r="BA42">
        <v>10.17</v>
      </c>
      <c r="BB42">
        <v>4.7</v>
      </c>
      <c r="BC42">
        <v>2.33</v>
      </c>
      <c r="BH42">
        <v>0</v>
      </c>
      <c r="BI42">
        <v>1</v>
      </c>
      <c r="BJ42" t="s">
        <v>112</v>
      </c>
      <c r="BM42">
        <v>27</v>
      </c>
      <c r="BN42">
        <v>0</v>
      </c>
      <c r="BO42" t="s">
        <v>109</v>
      </c>
      <c r="BP42">
        <v>1</v>
      </c>
      <c r="BQ42">
        <v>2</v>
      </c>
      <c r="BR42">
        <v>0</v>
      </c>
      <c r="BS42">
        <v>10.17</v>
      </c>
      <c r="BT42">
        <v>1</v>
      </c>
      <c r="BU42">
        <v>1</v>
      </c>
      <c r="BV42">
        <v>1</v>
      </c>
      <c r="BW42">
        <v>1</v>
      </c>
      <c r="BX42">
        <v>1</v>
      </c>
      <c r="BZ42">
        <v>122.2</v>
      </c>
      <c r="CA42">
        <v>89</v>
      </c>
      <c r="CF42">
        <v>0</v>
      </c>
      <c r="CG42">
        <v>0</v>
      </c>
      <c r="CM42">
        <v>0</v>
      </c>
      <c r="CO42">
        <v>0</v>
      </c>
      <c r="CP42">
        <f t="shared" si="17"/>
        <v>747.03</v>
      </c>
      <c r="CQ42">
        <f t="shared" si="18"/>
        <v>192.3648</v>
      </c>
      <c r="CR42">
        <f t="shared" si="19"/>
        <v>1232.011</v>
      </c>
      <c r="CS42">
        <f t="shared" si="20"/>
        <v>358.3908</v>
      </c>
      <c r="CT42">
        <f t="shared" si="21"/>
        <v>443.2086</v>
      </c>
      <c r="CU42">
        <f t="shared" si="22"/>
        <v>0</v>
      </c>
      <c r="CV42">
        <f t="shared" si="23"/>
        <v>4.8</v>
      </c>
      <c r="CW42">
        <f t="shared" si="24"/>
        <v>2.62</v>
      </c>
      <c r="CX42">
        <f t="shared" si="25"/>
        <v>0</v>
      </c>
      <c r="CY42">
        <f t="shared" si="26"/>
        <v>391.82207999999997</v>
      </c>
      <c r="CZ42">
        <f t="shared" si="27"/>
        <v>285.3696</v>
      </c>
      <c r="DN42">
        <v>0</v>
      </c>
      <c r="DO42">
        <v>0</v>
      </c>
      <c r="DP42">
        <v>1</v>
      </c>
      <c r="DQ42">
        <v>1</v>
      </c>
      <c r="DR42">
        <v>1</v>
      </c>
      <c r="DS42">
        <v>1</v>
      </c>
      <c r="DT42">
        <v>1</v>
      </c>
      <c r="DU42">
        <v>1010</v>
      </c>
      <c r="DV42" t="s">
        <v>111</v>
      </c>
      <c r="DW42" t="s">
        <v>113</v>
      </c>
      <c r="DX42">
        <v>10</v>
      </c>
      <c r="EE42">
        <v>5677340</v>
      </c>
      <c r="EF42">
        <v>2</v>
      </c>
      <c r="EG42" t="s">
        <v>44</v>
      </c>
      <c r="EH42">
        <v>0</v>
      </c>
      <c r="EJ42">
        <v>1</v>
      </c>
      <c r="EK42">
        <v>27</v>
      </c>
      <c r="EL42" t="s">
        <v>71</v>
      </c>
      <c r="EM42" t="s">
        <v>72</v>
      </c>
      <c r="EP42" t="s">
        <v>114</v>
      </c>
      <c r="EQ42">
        <v>0</v>
      </c>
      <c r="ER42">
        <v>388.27</v>
      </c>
      <c r="ES42">
        <v>82.56</v>
      </c>
      <c r="ET42">
        <v>262.13</v>
      </c>
      <c r="EU42">
        <v>35.24</v>
      </c>
      <c r="EV42">
        <v>43.58</v>
      </c>
      <c r="EW42">
        <v>4.8</v>
      </c>
      <c r="EX42">
        <v>2.62</v>
      </c>
    </row>
    <row r="44" spans="1:39" ht="12.75">
      <c r="A44" s="2">
        <v>51</v>
      </c>
      <c r="B44" s="2">
        <f>B24</f>
        <v>1</v>
      </c>
      <c r="C44" s="2">
        <f>A24</f>
        <v>4</v>
      </c>
      <c r="D44" s="2">
        <f>ROW(A24)</f>
        <v>24</v>
      </c>
      <c r="E44" s="2"/>
      <c r="F44" s="2" t="str">
        <f>IF(F24&lt;&gt;"",F24,"")</f>
        <v>Новый раздел</v>
      </c>
      <c r="G44" s="2" t="str">
        <f>IF(G24&lt;&gt;"",G24,"")</f>
        <v>Пукт мойки колес</v>
      </c>
      <c r="H44" s="2"/>
      <c r="I44" s="2"/>
      <c r="J44" s="2"/>
      <c r="K44" s="2"/>
      <c r="L44" s="2"/>
      <c r="M44" s="2"/>
      <c r="N44" s="2"/>
      <c r="O44" s="2">
        <f aca="true" t="shared" si="36" ref="O44:Y44">ROUND(AB44,2)</f>
        <v>149779.99</v>
      </c>
      <c r="P44" s="2">
        <f t="shared" si="36"/>
        <v>80623.92</v>
      </c>
      <c r="Q44" s="2">
        <f t="shared" si="36"/>
        <v>23423.29</v>
      </c>
      <c r="R44" s="2">
        <f t="shared" si="36"/>
        <v>5135.71</v>
      </c>
      <c r="S44" s="2">
        <f t="shared" si="36"/>
        <v>45732.78</v>
      </c>
      <c r="T44" s="2">
        <f t="shared" si="36"/>
        <v>0</v>
      </c>
      <c r="U44" s="2">
        <f t="shared" si="36"/>
        <v>459.96</v>
      </c>
      <c r="V44" s="2">
        <f t="shared" si="36"/>
        <v>39.64</v>
      </c>
      <c r="W44" s="2">
        <f t="shared" si="36"/>
        <v>0</v>
      </c>
      <c r="X44" s="2">
        <f t="shared" si="36"/>
        <v>46410.31</v>
      </c>
      <c r="Y44" s="2">
        <f t="shared" si="36"/>
        <v>35883.5</v>
      </c>
      <c r="Z44" s="2"/>
      <c r="AA44" s="2"/>
      <c r="AB44" s="2">
        <f>ROUND(SUMIF(AA28:AA42,"=0",O28:O42),2)</f>
        <v>149779.99</v>
      </c>
      <c r="AC44" s="2">
        <f>ROUND(SUMIF(AA28:AA42,"=0",P28:P42),2)</f>
        <v>80623.92</v>
      </c>
      <c r="AD44" s="2">
        <f>ROUND(SUMIF(AA28:AA42,"=0",Q28:Q42),2)</f>
        <v>23423.29</v>
      </c>
      <c r="AE44" s="2">
        <f>ROUND(SUMIF(AA28:AA42,"=0",R28:R42),2)</f>
        <v>5135.71</v>
      </c>
      <c r="AF44" s="2">
        <f>ROUND(SUMIF(AA28:AA42,"=0",S28:S42),2)</f>
        <v>45732.78</v>
      </c>
      <c r="AG44" s="2">
        <f>ROUND(SUMIF(AA28:AA42,"=0",T28:T42),2)</f>
        <v>0</v>
      </c>
      <c r="AH44" s="2">
        <f>ROUND(SUMIF(AA28:AA42,"=0",U28:U42),2)</f>
        <v>459.96</v>
      </c>
      <c r="AI44" s="2">
        <f>ROUND(SUMIF(AA28:AA42,"=0",V28:V42),2)</f>
        <v>39.64</v>
      </c>
      <c r="AJ44" s="2">
        <f>ROUND(SUMIF(AA28:AA42,"=0",W28:W42),2)</f>
        <v>0</v>
      </c>
      <c r="AK44" s="2">
        <f>ROUND(SUMIF(AA28:AA42,"=0",X28:X42),2)</f>
        <v>46410.31</v>
      </c>
      <c r="AL44" s="2">
        <f>ROUND(SUMIF(AA28:AA42,"=0",Y28:Y42),2)</f>
        <v>35883.5</v>
      </c>
      <c r="AM44" s="2">
        <v>0</v>
      </c>
    </row>
    <row r="46" spans="1:14" ht="12.75">
      <c r="A46" s="3">
        <v>50</v>
      </c>
      <c r="B46" s="3">
        <v>0</v>
      </c>
      <c r="C46" s="3">
        <v>0</v>
      </c>
      <c r="D46" s="3">
        <v>1</v>
      </c>
      <c r="E46" s="3">
        <v>0</v>
      </c>
      <c r="F46" s="3">
        <f>Source!O44</f>
        <v>149779.99</v>
      </c>
      <c r="G46" s="3" t="s">
        <v>115</v>
      </c>
      <c r="H46" s="3" t="s">
        <v>116</v>
      </c>
      <c r="I46" s="3"/>
      <c r="J46" s="3"/>
      <c r="K46" s="3">
        <v>201</v>
      </c>
      <c r="L46" s="3">
        <v>1</v>
      </c>
      <c r="M46" s="3">
        <v>3</v>
      </c>
      <c r="N46" s="3" t="s">
        <v>3</v>
      </c>
    </row>
    <row r="47" spans="1:14" ht="12.75">
      <c r="A47" s="3">
        <v>50</v>
      </c>
      <c r="B47" s="3">
        <v>0</v>
      </c>
      <c r="C47" s="3">
        <v>0</v>
      </c>
      <c r="D47" s="3">
        <v>1</v>
      </c>
      <c r="E47" s="3">
        <v>202</v>
      </c>
      <c r="F47" s="3">
        <f>Source!P44</f>
        <v>80623.92</v>
      </c>
      <c r="G47" s="3" t="s">
        <v>117</v>
      </c>
      <c r="H47" s="3" t="s">
        <v>118</v>
      </c>
      <c r="I47" s="3"/>
      <c r="J47" s="3"/>
      <c r="K47" s="3">
        <v>202</v>
      </c>
      <c r="L47" s="3">
        <v>2</v>
      </c>
      <c r="M47" s="3">
        <v>3</v>
      </c>
      <c r="N47" s="3" t="s">
        <v>3</v>
      </c>
    </row>
    <row r="48" spans="1:14" ht="12.75">
      <c r="A48" s="3">
        <v>50</v>
      </c>
      <c r="B48" s="3">
        <v>0</v>
      </c>
      <c r="C48" s="3">
        <v>0</v>
      </c>
      <c r="D48" s="3">
        <v>1</v>
      </c>
      <c r="E48" s="3">
        <v>203</v>
      </c>
      <c r="F48" s="3">
        <f>Source!Q44</f>
        <v>23423.29</v>
      </c>
      <c r="G48" s="3" t="s">
        <v>119</v>
      </c>
      <c r="H48" s="3" t="s">
        <v>120</v>
      </c>
      <c r="I48" s="3"/>
      <c r="J48" s="3"/>
      <c r="K48" s="3">
        <v>203</v>
      </c>
      <c r="L48" s="3">
        <v>3</v>
      </c>
      <c r="M48" s="3">
        <v>3</v>
      </c>
      <c r="N48" s="3" t="s">
        <v>3</v>
      </c>
    </row>
    <row r="49" spans="1:14" ht="12.75">
      <c r="A49" s="3">
        <v>50</v>
      </c>
      <c r="B49" s="3">
        <v>0</v>
      </c>
      <c r="C49" s="3">
        <v>0</v>
      </c>
      <c r="D49" s="3">
        <v>1</v>
      </c>
      <c r="E49" s="3">
        <v>204</v>
      </c>
      <c r="F49" s="3">
        <f>Source!R44</f>
        <v>5135.71</v>
      </c>
      <c r="G49" s="3" t="s">
        <v>121</v>
      </c>
      <c r="H49" s="3" t="s">
        <v>122</v>
      </c>
      <c r="I49" s="3"/>
      <c r="J49" s="3"/>
      <c r="K49" s="3">
        <v>204</v>
      </c>
      <c r="L49" s="3">
        <v>4</v>
      </c>
      <c r="M49" s="3">
        <v>3</v>
      </c>
      <c r="N49" s="3" t="s">
        <v>3</v>
      </c>
    </row>
    <row r="50" spans="1:14" ht="12.75">
      <c r="A50" s="3">
        <v>50</v>
      </c>
      <c r="B50" s="3">
        <v>0</v>
      </c>
      <c r="C50" s="3">
        <v>0</v>
      </c>
      <c r="D50" s="3">
        <v>1</v>
      </c>
      <c r="E50" s="3">
        <v>0</v>
      </c>
      <c r="F50" s="3">
        <f>Source!S44</f>
        <v>45732.78</v>
      </c>
      <c r="G50" s="3" t="s">
        <v>123</v>
      </c>
      <c r="H50" s="3" t="s">
        <v>124</v>
      </c>
      <c r="I50" s="3"/>
      <c r="J50" s="3"/>
      <c r="K50" s="3">
        <v>205</v>
      </c>
      <c r="L50" s="3">
        <v>5</v>
      </c>
      <c r="M50" s="3">
        <v>3</v>
      </c>
      <c r="N50" s="3" t="s">
        <v>3</v>
      </c>
    </row>
    <row r="51" spans="1:14" ht="12.75">
      <c r="A51" s="3">
        <v>50</v>
      </c>
      <c r="B51" s="3">
        <v>0</v>
      </c>
      <c r="C51" s="3">
        <v>0</v>
      </c>
      <c r="D51" s="3">
        <v>1</v>
      </c>
      <c r="E51" s="3">
        <v>206</v>
      </c>
      <c r="F51" s="3">
        <f>Source!T44</f>
        <v>0</v>
      </c>
      <c r="G51" s="3" t="s">
        <v>125</v>
      </c>
      <c r="H51" s="3" t="s">
        <v>126</v>
      </c>
      <c r="I51" s="3"/>
      <c r="J51" s="3"/>
      <c r="K51" s="3">
        <v>206</v>
      </c>
      <c r="L51" s="3">
        <v>6</v>
      </c>
      <c r="M51" s="3">
        <v>3</v>
      </c>
      <c r="N51" s="3" t="s">
        <v>3</v>
      </c>
    </row>
    <row r="52" spans="1:14" ht="12.75">
      <c r="A52" s="3">
        <v>50</v>
      </c>
      <c r="B52" s="3">
        <v>0</v>
      </c>
      <c r="C52" s="3">
        <v>0</v>
      </c>
      <c r="D52" s="3">
        <v>1</v>
      </c>
      <c r="E52" s="3">
        <v>207</v>
      </c>
      <c r="F52" s="3">
        <f>Source!U44</f>
        <v>459.96</v>
      </c>
      <c r="G52" s="3" t="s">
        <v>127</v>
      </c>
      <c r="H52" s="3" t="s">
        <v>128</v>
      </c>
      <c r="I52" s="3"/>
      <c r="J52" s="3"/>
      <c r="K52" s="3">
        <v>207</v>
      </c>
      <c r="L52" s="3">
        <v>7</v>
      </c>
      <c r="M52" s="3">
        <v>3</v>
      </c>
      <c r="N52" s="3" t="s">
        <v>3</v>
      </c>
    </row>
    <row r="53" spans="1:14" ht="12.75">
      <c r="A53" s="3">
        <v>50</v>
      </c>
      <c r="B53" s="3">
        <v>0</v>
      </c>
      <c r="C53" s="3">
        <v>0</v>
      </c>
      <c r="D53" s="3">
        <v>1</v>
      </c>
      <c r="E53" s="3">
        <v>208</v>
      </c>
      <c r="F53" s="3">
        <f>Source!V44</f>
        <v>39.64</v>
      </c>
      <c r="G53" s="3" t="s">
        <v>129</v>
      </c>
      <c r="H53" s="3" t="s">
        <v>130</v>
      </c>
      <c r="I53" s="3"/>
      <c r="J53" s="3"/>
      <c r="K53" s="3">
        <v>208</v>
      </c>
      <c r="L53" s="3">
        <v>8</v>
      </c>
      <c r="M53" s="3">
        <v>3</v>
      </c>
      <c r="N53" s="3" t="s">
        <v>3</v>
      </c>
    </row>
    <row r="54" spans="1:14" ht="12.75">
      <c r="A54" s="3">
        <v>50</v>
      </c>
      <c r="B54" s="3">
        <v>0</v>
      </c>
      <c r="C54" s="3">
        <v>0</v>
      </c>
      <c r="D54" s="3">
        <v>1</v>
      </c>
      <c r="E54" s="3">
        <v>209</v>
      </c>
      <c r="F54" s="3">
        <f>Source!W44</f>
        <v>0</v>
      </c>
      <c r="G54" s="3" t="s">
        <v>131</v>
      </c>
      <c r="H54" s="3" t="s">
        <v>132</v>
      </c>
      <c r="I54" s="3"/>
      <c r="J54" s="3"/>
      <c r="K54" s="3">
        <v>209</v>
      </c>
      <c r="L54" s="3">
        <v>9</v>
      </c>
      <c r="M54" s="3">
        <v>3</v>
      </c>
      <c r="N54" s="3" t="s">
        <v>3</v>
      </c>
    </row>
    <row r="55" spans="1:14" ht="12.75">
      <c r="A55" s="3">
        <v>50</v>
      </c>
      <c r="B55" s="3">
        <v>0</v>
      </c>
      <c r="C55" s="3">
        <v>0</v>
      </c>
      <c r="D55" s="3">
        <v>1</v>
      </c>
      <c r="E55" s="3">
        <v>0</v>
      </c>
      <c r="F55" s="3">
        <f>Source!X44</f>
        <v>46410.31</v>
      </c>
      <c r="G55" s="3" t="s">
        <v>133</v>
      </c>
      <c r="H55" s="3" t="s">
        <v>134</v>
      </c>
      <c r="I55" s="3"/>
      <c r="J55" s="3"/>
      <c r="K55" s="3">
        <v>210</v>
      </c>
      <c r="L55" s="3">
        <v>10</v>
      </c>
      <c r="M55" s="3">
        <v>3</v>
      </c>
      <c r="N55" s="3" t="s">
        <v>3</v>
      </c>
    </row>
    <row r="56" spans="1:14" ht="12.75">
      <c r="A56" s="3">
        <v>50</v>
      </c>
      <c r="B56" s="3">
        <v>0</v>
      </c>
      <c r="C56" s="3">
        <v>0</v>
      </c>
      <c r="D56" s="3">
        <v>1</v>
      </c>
      <c r="E56" s="3">
        <v>0</v>
      </c>
      <c r="F56" s="3">
        <f>Source!Y44</f>
        <v>35883.5</v>
      </c>
      <c r="G56" s="3" t="s">
        <v>135</v>
      </c>
      <c r="H56" s="3" t="s">
        <v>136</v>
      </c>
      <c r="I56" s="3"/>
      <c r="J56" s="3"/>
      <c r="K56" s="3">
        <v>211</v>
      </c>
      <c r="L56" s="3">
        <v>11</v>
      </c>
      <c r="M56" s="3">
        <v>3</v>
      </c>
      <c r="N56" s="3" t="s">
        <v>3</v>
      </c>
    </row>
    <row r="57" spans="1:14" ht="12.75">
      <c r="A57" s="3">
        <v>50</v>
      </c>
      <c r="B57" s="3">
        <v>1</v>
      </c>
      <c r="C57" s="3">
        <v>0</v>
      </c>
      <c r="D57" s="3">
        <v>2</v>
      </c>
      <c r="E57" s="3">
        <v>201</v>
      </c>
      <c r="F57" s="3">
        <f>ROUND(Source!F46,2)</f>
        <v>149779.99</v>
      </c>
      <c r="G57" s="3" t="s">
        <v>137</v>
      </c>
      <c r="H57" s="3" t="s">
        <v>138</v>
      </c>
      <c r="I57" s="3"/>
      <c r="J57" s="3"/>
      <c r="K57" s="3">
        <v>212</v>
      </c>
      <c r="L57" s="3">
        <v>12</v>
      </c>
      <c r="M57" s="3">
        <v>0</v>
      </c>
      <c r="N57" s="3" t="s">
        <v>3</v>
      </c>
    </row>
    <row r="58" spans="1:14" ht="12.75">
      <c r="A58" s="3">
        <v>50</v>
      </c>
      <c r="B58" s="3">
        <v>1</v>
      </c>
      <c r="C58" s="3">
        <v>0</v>
      </c>
      <c r="D58" s="3">
        <v>2</v>
      </c>
      <c r="E58" s="3">
        <v>210</v>
      </c>
      <c r="F58" s="3">
        <f>ROUND(Source!F55,2)</f>
        <v>46410.31</v>
      </c>
      <c r="G58" s="3" t="s">
        <v>139</v>
      </c>
      <c r="H58" s="3" t="s">
        <v>140</v>
      </c>
      <c r="I58" s="3"/>
      <c r="J58" s="3"/>
      <c r="K58" s="3">
        <v>212</v>
      </c>
      <c r="L58" s="3">
        <v>13</v>
      </c>
      <c r="M58" s="3">
        <v>0</v>
      </c>
      <c r="N58" s="3" t="s">
        <v>3</v>
      </c>
    </row>
    <row r="59" spans="1:14" ht="12.75">
      <c r="A59" s="3">
        <v>50</v>
      </c>
      <c r="B59" s="3">
        <v>1</v>
      </c>
      <c r="C59" s="3">
        <v>0</v>
      </c>
      <c r="D59" s="3">
        <v>2</v>
      </c>
      <c r="E59" s="3">
        <v>211</v>
      </c>
      <c r="F59" s="3">
        <f>ROUND(Source!F56,2)</f>
        <v>35883.5</v>
      </c>
      <c r="G59" s="3" t="s">
        <v>141</v>
      </c>
      <c r="H59" s="3" t="s">
        <v>142</v>
      </c>
      <c r="I59" s="3"/>
      <c r="J59" s="3"/>
      <c r="K59" s="3">
        <v>212</v>
      </c>
      <c r="L59" s="3">
        <v>14</v>
      </c>
      <c r="M59" s="3">
        <v>0</v>
      </c>
      <c r="N59" s="3" t="s">
        <v>3</v>
      </c>
    </row>
    <row r="60" spans="1:14" ht="12.75">
      <c r="A60" s="3">
        <v>50</v>
      </c>
      <c r="B60" s="3">
        <v>1</v>
      </c>
      <c r="C60" s="3">
        <v>0</v>
      </c>
      <c r="D60" s="3">
        <v>2</v>
      </c>
      <c r="E60" s="3">
        <v>0</v>
      </c>
      <c r="F60" s="3">
        <f>ROUND(Source!F57+Source!F58+Source!F59,2)</f>
        <v>232073.8</v>
      </c>
      <c r="G60" s="3" t="s">
        <v>143</v>
      </c>
      <c r="H60" s="3" t="s">
        <v>144</v>
      </c>
      <c r="I60" s="3"/>
      <c r="J60" s="3"/>
      <c r="K60" s="3">
        <v>212</v>
      </c>
      <c r="L60" s="3">
        <v>15</v>
      </c>
      <c r="M60" s="3">
        <v>0</v>
      </c>
      <c r="N60" s="3" t="s">
        <v>3</v>
      </c>
    </row>
    <row r="61" spans="1:14" ht="12.75">
      <c r="A61" s="3">
        <v>50</v>
      </c>
      <c r="B61" s="3">
        <v>0</v>
      </c>
      <c r="C61" s="3">
        <v>0</v>
      </c>
      <c r="D61" s="3">
        <v>2</v>
      </c>
      <c r="E61" s="3">
        <v>0</v>
      </c>
      <c r="F61" s="3">
        <f>ROUND(Source!F52+Source!F53,2)</f>
        <v>499.6</v>
      </c>
      <c r="G61" s="3" t="s">
        <v>145</v>
      </c>
      <c r="H61" s="3" t="s">
        <v>146</v>
      </c>
      <c r="I61" s="3"/>
      <c r="J61" s="3"/>
      <c r="K61" s="3">
        <v>212</v>
      </c>
      <c r="L61" s="3">
        <v>16</v>
      </c>
      <c r="M61" s="3">
        <v>3</v>
      </c>
      <c r="N61" s="3" t="s">
        <v>3</v>
      </c>
    </row>
    <row r="62" spans="1:14" ht="12.75">
      <c r="A62" s="3">
        <v>50</v>
      </c>
      <c r="B62" s="3">
        <v>0</v>
      </c>
      <c r="C62" s="3">
        <v>0</v>
      </c>
      <c r="D62" s="3">
        <v>2</v>
      </c>
      <c r="E62" s="3">
        <v>205</v>
      </c>
      <c r="F62" s="3">
        <f>ROUND(Source!F50+Source!F49,2)</f>
        <v>50868.49</v>
      </c>
      <c r="G62" s="3" t="s">
        <v>147</v>
      </c>
      <c r="H62" s="3" t="s">
        <v>148</v>
      </c>
      <c r="I62" s="3"/>
      <c r="J62" s="3"/>
      <c r="K62" s="3">
        <v>212</v>
      </c>
      <c r="L62" s="3">
        <v>17</v>
      </c>
      <c r="M62" s="3">
        <v>3</v>
      </c>
      <c r="N62" s="3" t="s">
        <v>3</v>
      </c>
    </row>
    <row r="63" spans="1:14" ht="12.75">
      <c r="A63" s="3">
        <v>50</v>
      </c>
      <c r="B63" s="3">
        <f>IF(Source!F63&lt;&gt;0,1,0)</f>
        <v>1</v>
      </c>
      <c r="C63" s="3">
        <v>0</v>
      </c>
      <c r="D63" s="3">
        <v>2</v>
      </c>
      <c r="E63" s="3">
        <v>0</v>
      </c>
      <c r="F63" s="3">
        <f>ROUND(1.2,2)</f>
        <v>1.2</v>
      </c>
      <c r="G63" s="3" t="s">
        <v>149</v>
      </c>
      <c r="H63" s="3" t="s">
        <v>150</v>
      </c>
      <c r="I63" s="3"/>
      <c r="J63" s="3"/>
      <c r="K63" s="3">
        <v>212</v>
      </c>
      <c r="L63" s="3">
        <v>18</v>
      </c>
      <c r="M63" s="3">
        <v>1</v>
      </c>
      <c r="N63" s="3" t="s">
        <v>151</v>
      </c>
    </row>
    <row r="64" spans="1:14" ht="12.75">
      <c r="A64" s="3">
        <v>50</v>
      </c>
      <c r="B64" s="3">
        <f>IF(Source!F64&lt;&gt;0,1,0)</f>
        <v>1</v>
      </c>
      <c r="C64" s="3">
        <v>0</v>
      </c>
      <c r="D64" s="3">
        <v>2</v>
      </c>
      <c r="E64" s="3">
        <v>0</v>
      </c>
      <c r="F64" s="3">
        <f>ROUND(IF(Source!F63&gt;0,Source!F60*(Source!F63/100+1),0),2)</f>
        <v>234858.69</v>
      </c>
      <c r="G64" s="3" t="s">
        <v>152</v>
      </c>
      <c r="H64" s="3" t="s">
        <v>153</v>
      </c>
      <c r="I64" s="3"/>
      <c r="J64" s="3"/>
      <c r="K64" s="3">
        <v>212</v>
      </c>
      <c r="L64" s="3">
        <v>19</v>
      </c>
      <c r="M64" s="3">
        <v>1</v>
      </c>
      <c r="N64" s="3" t="s">
        <v>3</v>
      </c>
    </row>
    <row r="65" spans="1:14" ht="12.75">
      <c r="A65" s="3">
        <v>50</v>
      </c>
      <c r="B65" s="3">
        <f>IF(Source!F65&lt;&gt;0,1,0)</f>
        <v>0</v>
      </c>
      <c r="C65" s="3">
        <v>0</v>
      </c>
      <c r="D65" s="3">
        <v>2</v>
      </c>
      <c r="E65" s="3">
        <v>0</v>
      </c>
      <c r="F65" s="3">
        <v>0</v>
      </c>
      <c r="G65" s="3" t="s">
        <v>154</v>
      </c>
      <c r="H65" s="3" t="s">
        <v>155</v>
      </c>
      <c r="I65" s="3"/>
      <c r="J65" s="3"/>
      <c r="K65" s="3">
        <v>212</v>
      </c>
      <c r="L65" s="3">
        <v>20</v>
      </c>
      <c r="M65" s="3">
        <v>1</v>
      </c>
      <c r="N65" s="3" t="s">
        <v>156</v>
      </c>
    </row>
    <row r="66" spans="1:14" ht="12.75">
      <c r="A66" s="3">
        <v>50</v>
      </c>
      <c r="B66" s="3">
        <f>IF(Source!F66&lt;&gt;0,1,0)</f>
        <v>0</v>
      </c>
      <c r="C66" s="3">
        <v>0</v>
      </c>
      <c r="D66" s="3">
        <v>2</v>
      </c>
      <c r="E66" s="3">
        <v>0</v>
      </c>
      <c r="F66" s="3">
        <f>ROUND(IF(Source!F65&gt;0,IF(Source!F63&gt;0,Source!F64*(Source!F65/100+1),Source!F60*(Source!F65/100+1)),0),2)</f>
        <v>0</v>
      </c>
      <c r="G66" s="3" t="s">
        <v>157</v>
      </c>
      <c r="H66" s="3" t="s">
        <v>158</v>
      </c>
      <c r="I66" s="3"/>
      <c r="J66" s="3"/>
      <c r="K66" s="3">
        <v>212</v>
      </c>
      <c r="L66" s="3">
        <v>21</v>
      </c>
      <c r="M66" s="3">
        <v>1</v>
      </c>
      <c r="N66" s="3" t="s">
        <v>3</v>
      </c>
    </row>
    <row r="67" spans="1:14" ht="12.75">
      <c r="A67" s="3">
        <v>50</v>
      </c>
      <c r="B67" s="3">
        <v>1</v>
      </c>
      <c r="C67" s="3">
        <v>0</v>
      </c>
      <c r="D67" s="3">
        <v>2</v>
      </c>
      <c r="E67" s="3">
        <v>0</v>
      </c>
      <c r="F67" s="3">
        <f>ROUND(IF(Source!F66&gt;0,Source!F66*0.18,IF(Source!F63&gt;0,Source!F64*0.18,Source!F60*0.18)),2)</f>
        <v>42274.56</v>
      </c>
      <c r="G67" s="3" t="s">
        <v>159</v>
      </c>
      <c r="H67" s="3" t="s">
        <v>160</v>
      </c>
      <c r="I67" s="3"/>
      <c r="J67" s="3"/>
      <c r="K67" s="3">
        <v>212</v>
      </c>
      <c r="L67" s="3">
        <v>22</v>
      </c>
      <c r="M67" s="3">
        <v>0</v>
      </c>
      <c r="N67" s="3" t="s">
        <v>3</v>
      </c>
    </row>
    <row r="68" spans="1:14" ht="12.75">
      <c r="A68" s="3">
        <v>50</v>
      </c>
      <c r="B68" s="3">
        <v>1</v>
      </c>
      <c r="C68" s="3">
        <v>0</v>
      </c>
      <c r="D68" s="3">
        <v>2</v>
      </c>
      <c r="E68" s="3">
        <v>213</v>
      </c>
      <c r="F68" s="3">
        <f>ROUND(Source!F67/18*100+Source!F67,2)</f>
        <v>277133.23</v>
      </c>
      <c r="G68" s="3" t="s">
        <v>161</v>
      </c>
      <c r="H68" s="3" t="s">
        <v>161</v>
      </c>
      <c r="I68" s="3"/>
      <c r="J68" s="3"/>
      <c r="K68" s="3">
        <v>212</v>
      </c>
      <c r="L68" s="3">
        <v>23</v>
      </c>
      <c r="M68" s="3">
        <v>0</v>
      </c>
      <c r="N68" s="3" t="s">
        <v>3</v>
      </c>
    </row>
    <row r="69" ht="12.75">
      <c r="G69">
        <v>0</v>
      </c>
    </row>
    <row r="70" spans="1:59" ht="12.75">
      <c r="A70" s="1">
        <v>4</v>
      </c>
      <c r="B70" s="1">
        <v>1</v>
      </c>
      <c r="C70" s="1"/>
      <c r="D70" s="1">
        <f>ROW(A86)</f>
        <v>86</v>
      </c>
      <c r="E70" s="1"/>
      <c r="F70" s="1" t="s">
        <v>15</v>
      </c>
      <c r="G70" s="1" t="s">
        <v>162</v>
      </c>
      <c r="H70" s="1"/>
      <c r="I70" s="1"/>
      <c r="J70" s="1"/>
      <c r="K70" s="1"/>
      <c r="L70" s="1"/>
      <c r="M70" s="1"/>
      <c r="N70" s="1" t="s">
        <v>3</v>
      </c>
      <c r="O70" s="1"/>
      <c r="P70" s="1"/>
      <c r="Q70" s="1"/>
      <c r="R70" s="1" t="s">
        <v>3</v>
      </c>
      <c r="S70" s="1" t="s">
        <v>3</v>
      </c>
      <c r="T70" s="1" t="s">
        <v>3</v>
      </c>
      <c r="U70" s="1" t="s">
        <v>3</v>
      </c>
      <c r="V70" s="1"/>
      <c r="W70" s="1"/>
      <c r="X70" s="1">
        <v>0</v>
      </c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>
        <v>0</v>
      </c>
      <c r="AM70" s="1"/>
      <c r="BE70" t="s">
        <v>163</v>
      </c>
      <c r="BF70">
        <v>0</v>
      </c>
      <c r="BG70">
        <v>0</v>
      </c>
    </row>
    <row r="72" spans="1:39" ht="12.75">
      <c r="A72" s="2">
        <v>52</v>
      </c>
      <c r="B72" s="2">
        <f aca="true" t="shared" si="37" ref="B72:AM72">B86</f>
        <v>1</v>
      </c>
      <c r="C72" s="2">
        <f t="shared" si="37"/>
        <v>4</v>
      </c>
      <c r="D72" s="2">
        <f t="shared" si="37"/>
        <v>70</v>
      </c>
      <c r="E72" s="2">
        <f t="shared" si="37"/>
        <v>0</v>
      </c>
      <c r="F72" s="2" t="str">
        <f t="shared" si="37"/>
        <v>Новый раздел</v>
      </c>
      <c r="G72" s="2" t="str">
        <f t="shared" si="37"/>
        <v>Устройство временного ограждения</v>
      </c>
      <c r="H72" s="2">
        <f t="shared" si="37"/>
        <v>0</v>
      </c>
      <c r="I72" s="2">
        <f t="shared" si="37"/>
        <v>0</v>
      </c>
      <c r="J72" s="2">
        <f t="shared" si="37"/>
        <v>0</v>
      </c>
      <c r="K72" s="2">
        <f t="shared" si="37"/>
        <v>0</v>
      </c>
      <c r="L72" s="2">
        <f t="shared" si="37"/>
        <v>0</v>
      </c>
      <c r="M72" s="2">
        <f t="shared" si="37"/>
        <v>0</v>
      </c>
      <c r="N72" s="2">
        <f t="shared" si="37"/>
        <v>0</v>
      </c>
      <c r="O72" s="2">
        <f t="shared" si="37"/>
        <v>34564.46</v>
      </c>
      <c r="P72" s="2">
        <f t="shared" si="37"/>
        <v>24498.88</v>
      </c>
      <c r="Q72" s="2">
        <f t="shared" si="37"/>
        <v>2794.49</v>
      </c>
      <c r="R72" s="2">
        <f t="shared" si="37"/>
        <v>650.31</v>
      </c>
      <c r="S72" s="2">
        <f t="shared" si="37"/>
        <v>7271.09</v>
      </c>
      <c r="T72" s="2">
        <f t="shared" si="37"/>
        <v>0</v>
      </c>
      <c r="U72" s="2">
        <f t="shared" si="37"/>
        <v>81.44</v>
      </c>
      <c r="V72" s="2">
        <f t="shared" si="37"/>
        <v>5.43</v>
      </c>
      <c r="W72" s="2">
        <f t="shared" si="37"/>
        <v>0</v>
      </c>
      <c r="X72" s="2">
        <f t="shared" si="37"/>
        <v>9386.82</v>
      </c>
      <c r="Y72" s="2">
        <f t="shared" si="37"/>
        <v>6733.19</v>
      </c>
      <c r="Z72" s="2">
        <f t="shared" si="37"/>
        <v>0</v>
      </c>
      <c r="AA72" s="2">
        <f t="shared" si="37"/>
        <v>0</v>
      </c>
      <c r="AB72" s="2">
        <f t="shared" si="37"/>
        <v>34564.46</v>
      </c>
      <c r="AC72" s="2">
        <f t="shared" si="37"/>
        <v>24498.88</v>
      </c>
      <c r="AD72" s="2">
        <f t="shared" si="37"/>
        <v>2794.49</v>
      </c>
      <c r="AE72" s="2">
        <f t="shared" si="37"/>
        <v>650.31</v>
      </c>
      <c r="AF72" s="2">
        <f t="shared" si="37"/>
        <v>7271.09</v>
      </c>
      <c r="AG72" s="2">
        <f t="shared" si="37"/>
        <v>0</v>
      </c>
      <c r="AH72" s="2">
        <f t="shared" si="37"/>
        <v>81.44</v>
      </c>
      <c r="AI72" s="2">
        <f t="shared" si="37"/>
        <v>5.43</v>
      </c>
      <c r="AJ72" s="2">
        <f t="shared" si="37"/>
        <v>0</v>
      </c>
      <c r="AK72" s="2">
        <f t="shared" si="37"/>
        <v>9386.82</v>
      </c>
      <c r="AL72" s="2">
        <f t="shared" si="37"/>
        <v>6733.19</v>
      </c>
      <c r="AM72" s="2">
        <f t="shared" si="37"/>
        <v>0</v>
      </c>
    </row>
    <row r="74" spans="1:154" ht="12.75">
      <c r="A74">
        <v>17</v>
      </c>
      <c r="B74">
        <v>1</v>
      </c>
      <c r="C74">
        <f>ROW(SmtRes!A127)</f>
        <v>127</v>
      </c>
      <c r="D74">
        <f>ROW(EtalonRes!A127)</f>
        <v>127</v>
      </c>
      <c r="E74" t="s">
        <v>18</v>
      </c>
      <c r="F74" t="s">
        <v>164</v>
      </c>
      <c r="G74" t="s">
        <v>165</v>
      </c>
      <c r="H74" t="s">
        <v>166</v>
      </c>
      <c r="I74">
        <v>0.01</v>
      </c>
      <c r="J74">
        <v>0</v>
      </c>
      <c r="O74">
        <f aca="true" t="shared" si="38" ref="O74:O84">ROUND(CP74,2)</f>
        <v>1780.59</v>
      </c>
      <c r="P74">
        <f aca="true" t="shared" si="39" ref="P74:P84">ROUND(CQ74*I74,2)</f>
        <v>0</v>
      </c>
      <c r="Q74">
        <f aca="true" t="shared" si="40" ref="Q74:Q84">ROUND(CR74*I74,2)</f>
        <v>431.13</v>
      </c>
      <c r="R74">
        <f aca="true" t="shared" si="41" ref="R74:R84">ROUND(CS74*I74,2)</f>
        <v>103.73</v>
      </c>
      <c r="S74">
        <f aca="true" t="shared" si="42" ref="S74:S84">ROUND(CT74*I74,2)</f>
        <v>1349.46</v>
      </c>
      <c r="T74">
        <f aca="true" t="shared" si="43" ref="T74:T84">ROUND(CU74*I74,2)</f>
        <v>0</v>
      </c>
      <c r="U74">
        <f aca="true" t="shared" si="44" ref="U74:U84">CV74*I74</f>
        <v>19.402</v>
      </c>
      <c r="V74">
        <f aca="true" t="shared" si="45" ref="V74:V84">CW74*I74</f>
        <v>1.1788</v>
      </c>
      <c r="W74">
        <f aca="true" t="shared" si="46" ref="W74:W84">ROUND(CX74*I74,2)</f>
        <v>0</v>
      </c>
      <c r="X74">
        <f aca="true" t="shared" si="47" ref="X74:X84">ROUND(CY74,2)</f>
        <v>1775.8</v>
      </c>
      <c r="Y74">
        <f aca="true" t="shared" si="48" ref="Y74:Y84">ROUND(CZ74,2)</f>
        <v>1235.21</v>
      </c>
      <c r="AA74">
        <v>0</v>
      </c>
      <c r="AB74">
        <f aca="true" t="shared" si="49" ref="AB74:AB84">(AC74+AD74+AF74)</f>
        <v>22345.364999999998</v>
      </c>
      <c r="AC74">
        <f>((ES74*0))</f>
        <v>0</v>
      </c>
      <c r="AD74">
        <f>((ET74*0.7))</f>
        <v>9076.34</v>
      </c>
      <c r="AE74">
        <f>((EU74*0.7))</f>
        <v>1020.005</v>
      </c>
      <c r="AF74">
        <f>((EV74*0.7))</f>
        <v>13269.025</v>
      </c>
      <c r="AG74">
        <f>(AP74)</f>
        <v>0</v>
      </c>
      <c r="AH74">
        <f>(EW74)</f>
        <v>1940.2</v>
      </c>
      <c r="AI74">
        <f>(EX74)</f>
        <v>117.88</v>
      </c>
      <c r="AJ74">
        <f>(AS74)</f>
        <v>0</v>
      </c>
      <c r="AK74">
        <v>95167.21</v>
      </c>
      <c r="AL74">
        <v>63245.26</v>
      </c>
      <c r="AM74">
        <v>12966.2</v>
      </c>
      <c r="AN74">
        <v>1457.15</v>
      </c>
      <c r="AO74">
        <v>18955.75</v>
      </c>
      <c r="AP74">
        <v>0</v>
      </c>
      <c r="AQ74">
        <v>1940.2</v>
      </c>
      <c r="AR74">
        <v>117.88</v>
      </c>
      <c r="AS74">
        <v>0</v>
      </c>
      <c r="AT74">
        <f aca="true" t="shared" si="50" ref="AT74:AT84">BZ74</f>
        <v>122.2</v>
      </c>
      <c r="AU74">
        <f aca="true" t="shared" si="51" ref="AU74:AU84">CA74</f>
        <v>85</v>
      </c>
      <c r="AV74">
        <v>1</v>
      </c>
      <c r="AW74">
        <v>1</v>
      </c>
      <c r="AX74">
        <v>1</v>
      </c>
      <c r="AY74">
        <v>1</v>
      </c>
      <c r="AZ74">
        <v>6.91</v>
      </c>
      <c r="BA74">
        <v>10.17</v>
      </c>
      <c r="BB74">
        <v>4.75</v>
      </c>
      <c r="BC74">
        <v>4.37</v>
      </c>
      <c r="BH74">
        <v>0</v>
      </c>
      <c r="BI74">
        <v>1</v>
      </c>
      <c r="BJ74" t="s">
        <v>167</v>
      </c>
      <c r="BM74">
        <v>11</v>
      </c>
      <c r="BN74">
        <v>0</v>
      </c>
      <c r="BO74" t="s">
        <v>164</v>
      </c>
      <c r="BP74">
        <v>1</v>
      </c>
      <c r="BQ74">
        <v>2</v>
      </c>
      <c r="BR74">
        <v>0</v>
      </c>
      <c r="BS74">
        <v>10.17</v>
      </c>
      <c r="BT74">
        <v>1</v>
      </c>
      <c r="BU74">
        <v>1</v>
      </c>
      <c r="BV74">
        <v>1</v>
      </c>
      <c r="BW74">
        <v>1</v>
      </c>
      <c r="BX74">
        <v>1</v>
      </c>
      <c r="BZ74">
        <v>122.2</v>
      </c>
      <c r="CA74">
        <v>85</v>
      </c>
      <c r="CF74">
        <v>0</v>
      </c>
      <c r="CG74">
        <v>0</v>
      </c>
      <c r="CM74">
        <v>0</v>
      </c>
      <c r="CN74" t="s">
        <v>168</v>
      </c>
      <c r="CO74">
        <v>0</v>
      </c>
      <c r="CP74">
        <f aca="true" t="shared" si="52" ref="CP74:CP84">(P74+Q74+S74)</f>
        <v>1780.5900000000001</v>
      </c>
      <c r="CQ74">
        <f aca="true" t="shared" si="53" ref="CQ74:CQ84">(AC74)*BC74</f>
        <v>0</v>
      </c>
      <c r="CR74">
        <f aca="true" t="shared" si="54" ref="CR74:CR84">(AD74)*BB74</f>
        <v>43112.615</v>
      </c>
      <c r="CS74">
        <f aca="true" t="shared" si="55" ref="CS74:CS84">(AE74)*BS74</f>
        <v>10373.45085</v>
      </c>
      <c r="CT74">
        <f aca="true" t="shared" si="56" ref="CT74:CT84">(AF74)*BA74</f>
        <v>134945.98425</v>
      </c>
      <c r="CU74">
        <f aca="true" t="shared" si="57" ref="CU74:CU84">(AG74)*BT74</f>
        <v>0</v>
      </c>
      <c r="CV74">
        <f aca="true" t="shared" si="58" ref="CV74:CV84">(AH74)*BU74</f>
        <v>1940.2</v>
      </c>
      <c r="CW74">
        <f aca="true" t="shared" si="59" ref="CW74:CW84">(AI74)*BV74</f>
        <v>117.88</v>
      </c>
      <c r="CX74">
        <f aca="true" t="shared" si="60" ref="CX74:CX84">(AJ74)*BW74</f>
        <v>0</v>
      </c>
      <c r="CY74">
        <f aca="true" t="shared" si="61" ref="CY74:CY84">(((S74+R74)*BZ74)/100)</f>
        <v>1775.79818</v>
      </c>
      <c r="CZ74">
        <f aca="true" t="shared" si="62" ref="CZ74:CZ84">(((S74+R74)*CA74)/100)</f>
        <v>1235.2115000000001</v>
      </c>
      <c r="DD74" t="s">
        <v>43</v>
      </c>
      <c r="DE74" t="s">
        <v>169</v>
      </c>
      <c r="DF74" t="s">
        <v>169</v>
      </c>
      <c r="DG74" t="s">
        <v>169</v>
      </c>
      <c r="DN74">
        <v>0</v>
      </c>
      <c r="DO74">
        <v>0</v>
      </c>
      <c r="DP74">
        <v>1</v>
      </c>
      <c r="DQ74">
        <v>1</v>
      </c>
      <c r="DR74">
        <v>1</v>
      </c>
      <c r="DS74">
        <v>1</v>
      </c>
      <c r="DT74">
        <v>1</v>
      </c>
      <c r="DU74">
        <v>1010</v>
      </c>
      <c r="DV74" t="s">
        <v>166</v>
      </c>
      <c r="DW74" t="s">
        <v>166</v>
      </c>
      <c r="DX74">
        <v>100</v>
      </c>
      <c r="EE74">
        <v>5677325</v>
      </c>
      <c r="EF74">
        <v>2</v>
      </c>
      <c r="EG74" t="s">
        <v>44</v>
      </c>
      <c r="EH74">
        <v>0</v>
      </c>
      <c r="EJ74">
        <v>1</v>
      </c>
      <c r="EK74">
        <v>11</v>
      </c>
      <c r="EL74" t="s">
        <v>170</v>
      </c>
      <c r="EM74" t="s">
        <v>171</v>
      </c>
      <c r="EO74" t="s">
        <v>172</v>
      </c>
      <c r="EP74" t="s">
        <v>618</v>
      </c>
      <c r="EQ74">
        <v>0</v>
      </c>
      <c r="ER74">
        <v>95167.21</v>
      </c>
      <c r="ES74">
        <v>63245.26</v>
      </c>
      <c r="ET74">
        <v>12966.2</v>
      </c>
      <c r="EU74">
        <v>1457.15</v>
      </c>
      <c r="EV74">
        <v>18955.75</v>
      </c>
      <c r="EW74">
        <v>1940.2</v>
      </c>
      <c r="EX74">
        <v>117.88</v>
      </c>
    </row>
    <row r="75" spans="1:154" ht="12.75">
      <c r="A75">
        <v>17</v>
      </c>
      <c r="B75">
        <v>1</v>
      </c>
      <c r="C75">
        <f>ROW(SmtRes!A145)</f>
        <v>145</v>
      </c>
      <c r="D75">
        <f>ROW(EtalonRes!A145)</f>
        <v>145</v>
      </c>
      <c r="E75" t="s">
        <v>39</v>
      </c>
      <c r="F75" t="s">
        <v>173</v>
      </c>
      <c r="G75" t="s">
        <v>174</v>
      </c>
      <c r="H75" t="s">
        <v>175</v>
      </c>
      <c r="I75">
        <v>0.14</v>
      </c>
      <c r="J75">
        <v>0</v>
      </c>
      <c r="O75">
        <f t="shared" si="38"/>
        <v>11370.6</v>
      </c>
      <c r="P75">
        <f t="shared" si="39"/>
        <v>6534.72</v>
      </c>
      <c r="Q75">
        <f t="shared" si="40"/>
        <v>1617.31</v>
      </c>
      <c r="R75">
        <f t="shared" si="41"/>
        <v>394.04</v>
      </c>
      <c r="S75">
        <f t="shared" si="42"/>
        <v>3218.57</v>
      </c>
      <c r="T75">
        <f t="shared" si="43"/>
        <v>0</v>
      </c>
      <c r="U75">
        <f t="shared" si="44"/>
        <v>34.0298</v>
      </c>
      <c r="V75">
        <f t="shared" si="45"/>
        <v>2.9862</v>
      </c>
      <c r="W75">
        <f t="shared" si="46"/>
        <v>0</v>
      </c>
      <c r="X75">
        <f t="shared" si="47"/>
        <v>4414.61</v>
      </c>
      <c r="Y75">
        <f t="shared" si="48"/>
        <v>3070.72</v>
      </c>
      <c r="AA75">
        <v>0</v>
      </c>
      <c r="AB75">
        <f t="shared" si="49"/>
        <v>15045.150000000001</v>
      </c>
      <c r="AC75">
        <f>(ES75)</f>
        <v>10326.68</v>
      </c>
      <c r="AD75">
        <f>(ET75)</f>
        <v>2457.92</v>
      </c>
      <c r="AE75">
        <f>(EU75)</f>
        <v>276.75</v>
      </c>
      <c r="AF75">
        <f>(EV75)</f>
        <v>2260.55</v>
      </c>
      <c r="AG75">
        <f>(AP75)</f>
        <v>0</v>
      </c>
      <c r="AH75">
        <f>(EW75)</f>
        <v>243.07</v>
      </c>
      <c r="AI75">
        <f>(EX75)</f>
        <v>21.33</v>
      </c>
      <c r="AJ75">
        <f>(AS75)</f>
        <v>0</v>
      </c>
      <c r="AK75">
        <v>15045.15</v>
      </c>
      <c r="AL75">
        <v>10326.68</v>
      </c>
      <c r="AM75">
        <v>2457.92</v>
      </c>
      <c r="AN75">
        <v>276.75</v>
      </c>
      <c r="AO75">
        <v>2260.55</v>
      </c>
      <c r="AP75">
        <v>0</v>
      </c>
      <c r="AQ75">
        <v>243.07</v>
      </c>
      <c r="AR75">
        <v>21.33</v>
      </c>
      <c r="AS75">
        <v>0</v>
      </c>
      <c r="AT75">
        <f t="shared" si="50"/>
        <v>122.2</v>
      </c>
      <c r="AU75">
        <f t="shared" si="51"/>
        <v>85</v>
      </c>
      <c r="AV75">
        <v>1</v>
      </c>
      <c r="AW75">
        <v>1</v>
      </c>
      <c r="AX75">
        <v>1</v>
      </c>
      <c r="AY75">
        <v>1</v>
      </c>
      <c r="AZ75">
        <v>6.57</v>
      </c>
      <c r="BA75">
        <v>10.17</v>
      </c>
      <c r="BB75">
        <v>4.7</v>
      </c>
      <c r="BC75">
        <v>4.52</v>
      </c>
      <c r="BH75">
        <v>0</v>
      </c>
      <c r="BI75">
        <v>1</v>
      </c>
      <c r="BJ75" t="s">
        <v>176</v>
      </c>
      <c r="BM75">
        <v>11</v>
      </c>
      <c r="BN75">
        <v>0</v>
      </c>
      <c r="BO75" t="s">
        <v>173</v>
      </c>
      <c r="BP75">
        <v>1</v>
      </c>
      <c r="BQ75">
        <v>2</v>
      </c>
      <c r="BR75">
        <v>0</v>
      </c>
      <c r="BS75">
        <v>10.17</v>
      </c>
      <c r="BT75">
        <v>1</v>
      </c>
      <c r="BU75">
        <v>1</v>
      </c>
      <c r="BV75">
        <v>1</v>
      </c>
      <c r="BW75">
        <v>1</v>
      </c>
      <c r="BX75">
        <v>1</v>
      </c>
      <c r="BZ75">
        <v>122.2</v>
      </c>
      <c r="CA75">
        <v>85</v>
      </c>
      <c r="CF75">
        <v>0</v>
      </c>
      <c r="CG75">
        <v>0</v>
      </c>
      <c r="CM75">
        <v>0</v>
      </c>
      <c r="CO75">
        <v>0</v>
      </c>
      <c r="CP75">
        <f t="shared" si="52"/>
        <v>11370.6</v>
      </c>
      <c r="CQ75">
        <f t="shared" si="53"/>
        <v>46676.5936</v>
      </c>
      <c r="CR75">
        <f t="shared" si="54"/>
        <v>11552.224</v>
      </c>
      <c r="CS75">
        <f t="shared" si="55"/>
        <v>2814.5475</v>
      </c>
      <c r="CT75">
        <f t="shared" si="56"/>
        <v>22989.793500000003</v>
      </c>
      <c r="CU75">
        <f t="shared" si="57"/>
        <v>0</v>
      </c>
      <c r="CV75">
        <f t="shared" si="58"/>
        <v>243.07</v>
      </c>
      <c r="CW75">
        <f t="shared" si="59"/>
        <v>21.33</v>
      </c>
      <c r="CX75">
        <f t="shared" si="60"/>
        <v>0</v>
      </c>
      <c r="CY75">
        <f t="shared" si="61"/>
        <v>4414.609420000001</v>
      </c>
      <c r="CZ75">
        <f t="shared" si="62"/>
        <v>3070.7185000000004</v>
      </c>
      <c r="DN75">
        <v>0</v>
      </c>
      <c r="DO75">
        <v>0</v>
      </c>
      <c r="DP75">
        <v>1</v>
      </c>
      <c r="DQ75">
        <v>1</v>
      </c>
      <c r="DR75">
        <v>1</v>
      </c>
      <c r="DS75">
        <v>1</v>
      </c>
      <c r="DT75">
        <v>1</v>
      </c>
      <c r="DU75">
        <v>1003</v>
      </c>
      <c r="DV75" t="s">
        <v>175</v>
      </c>
      <c r="DW75" t="s">
        <v>177</v>
      </c>
      <c r="DX75">
        <v>100</v>
      </c>
      <c r="EE75">
        <v>5677325</v>
      </c>
      <c r="EF75">
        <v>2</v>
      </c>
      <c r="EG75" t="s">
        <v>44</v>
      </c>
      <c r="EH75">
        <v>0</v>
      </c>
      <c r="EJ75">
        <v>1</v>
      </c>
      <c r="EK75">
        <v>11</v>
      </c>
      <c r="EL75" t="s">
        <v>170</v>
      </c>
      <c r="EM75" t="s">
        <v>171</v>
      </c>
      <c r="EP75" t="s">
        <v>619</v>
      </c>
      <c r="EQ75">
        <v>0</v>
      </c>
      <c r="ER75">
        <v>15045.15</v>
      </c>
      <c r="ES75">
        <v>10326.68</v>
      </c>
      <c r="ET75">
        <v>2457.92</v>
      </c>
      <c r="EU75">
        <v>276.75</v>
      </c>
      <c r="EV75">
        <v>2260.55</v>
      </c>
      <c r="EW75">
        <v>243.07</v>
      </c>
      <c r="EX75">
        <v>21.33</v>
      </c>
    </row>
    <row r="76" spans="1:154" ht="12.75">
      <c r="A76">
        <v>18</v>
      </c>
      <c r="B76">
        <v>1</v>
      </c>
      <c r="C76">
        <v>136</v>
      </c>
      <c r="E76" t="s">
        <v>178</v>
      </c>
      <c r="F76" t="s">
        <v>179</v>
      </c>
      <c r="G76" t="s">
        <v>180</v>
      </c>
      <c r="H76" t="s">
        <v>181</v>
      </c>
      <c r="I76">
        <f>I75*J76</f>
        <v>28.000000000000004</v>
      </c>
      <c r="J76">
        <v>200</v>
      </c>
      <c r="O76">
        <f t="shared" si="38"/>
        <v>-4328.35</v>
      </c>
      <c r="P76">
        <f t="shared" si="39"/>
        <v>-4328.35</v>
      </c>
      <c r="Q76">
        <f t="shared" si="40"/>
        <v>0</v>
      </c>
      <c r="R76">
        <f t="shared" si="41"/>
        <v>0</v>
      </c>
      <c r="S76">
        <f t="shared" si="42"/>
        <v>0</v>
      </c>
      <c r="T76">
        <f t="shared" si="43"/>
        <v>0</v>
      </c>
      <c r="U76">
        <f t="shared" si="44"/>
        <v>0</v>
      </c>
      <c r="V76">
        <f t="shared" si="45"/>
        <v>0</v>
      </c>
      <c r="W76">
        <f t="shared" si="46"/>
        <v>0</v>
      </c>
      <c r="X76">
        <f t="shared" si="47"/>
        <v>0</v>
      </c>
      <c r="Y76">
        <f t="shared" si="48"/>
        <v>0</v>
      </c>
      <c r="AA76">
        <v>0</v>
      </c>
      <c r="AB76">
        <f t="shared" si="49"/>
        <v>-34.2</v>
      </c>
      <c r="AC76">
        <f>(AL76*-1)</f>
        <v>-34.2</v>
      </c>
      <c r="AD76">
        <f aca="true" t="shared" si="63" ref="AD76:AJ81">AM76</f>
        <v>0</v>
      </c>
      <c r="AE76">
        <f t="shared" si="63"/>
        <v>0</v>
      </c>
      <c r="AF76">
        <f t="shared" si="63"/>
        <v>0</v>
      </c>
      <c r="AG76">
        <f t="shared" si="63"/>
        <v>0</v>
      </c>
      <c r="AH76">
        <f t="shared" si="63"/>
        <v>0</v>
      </c>
      <c r="AI76">
        <f t="shared" si="63"/>
        <v>0</v>
      </c>
      <c r="AJ76">
        <f t="shared" si="63"/>
        <v>0</v>
      </c>
      <c r="AK76">
        <v>34.2</v>
      </c>
      <c r="AL76">
        <v>34.2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f t="shared" si="50"/>
        <v>122.2</v>
      </c>
      <c r="AU76">
        <f t="shared" si="51"/>
        <v>85</v>
      </c>
      <c r="AV76">
        <v>1</v>
      </c>
      <c r="AW76">
        <v>1</v>
      </c>
      <c r="AX76">
        <v>1</v>
      </c>
      <c r="AY76">
        <v>1</v>
      </c>
      <c r="AZ76">
        <v>6.57</v>
      </c>
      <c r="BA76">
        <v>10.17</v>
      </c>
      <c r="BB76">
        <v>4.7</v>
      </c>
      <c r="BC76">
        <v>4.52</v>
      </c>
      <c r="BH76">
        <v>3</v>
      </c>
      <c r="BI76">
        <v>1</v>
      </c>
      <c r="BJ76" t="s">
        <v>182</v>
      </c>
      <c r="BM76">
        <v>11</v>
      </c>
      <c r="BN76">
        <v>0</v>
      </c>
      <c r="BO76" t="s">
        <v>173</v>
      </c>
      <c r="BP76">
        <v>1</v>
      </c>
      <c r="BQ76">
        <v>2</v>
      </c>
      <c r="BR76">
        <v>0</v>
      </c>
      <c r="BS76">
        <v>10.17</v>
      </c>
      <c r="BT76">
        <v>1</v>
      </c>
      <c r="BU76">
        <v>1</v>
      </c>
      <c r="BV76">
        <v>1</v>
      </c>
      <c r="BW76">
        <v>1</v>
      </c>
      <c r="BX76">
        <v>1</v>
      </c>
      <c r="BZ76">
        <v>122.2</v>
      </c>
      <c r="CA76">
        <v>85</v>
      </c>
      <c r="CF76">
        <v>0</v>
      </c>
      <c r="CG76">
        <v>0</v>
      </c>
      <c r="CM76">
        <v>0</v>
      </c>
      <c r="CO76">
        <v>0</v>
      </c>
      <c r="CP76">
        <f t="shared" si="52"/>
        <v>-4328.35</v>
      </c>
      <c r="CQ76">
        <f t="shared" si="53"/>
        <v>-154.584</v>
      </c>
      <c r="CR76">
        <f t="shared" si="54"/>
        <v>0</v>
      </c>
      <c r="CS76">
        <f t="shared" si="55"/>
        <v>0</v>
      </c>
      <c r="CT76">
        <f t="shared" si="56"/>
        <v>0</v>
      </c>
      <c r="CU76">
        <f t="shared" si="57"/>
        <v>0</v>
      </c>
      <c r="CV76">
        <f t="shared" si="58"/>
        <v>0</v>
      </c>
      <c r="CW76">
        <f t="shared" si="59"/>
        <v>0</v>
      </c>
      <c r="CX76">
        <f t="shared" si="60"/>
        <v>0</v>
      </c>
      <c r="CY76">
        <f t="shared" si="61"/>
        <v>0</v>
      </c>
      <c r="CZ76">
        <f t="shared" si="62"/>
        <v>0</v>
      </c>
      <c r="DD76" t="s">
        <v>183</v>
      </c>
      <c r="DN76">
        <v>0</v>
      </c>
      <c r="DO76">
        <v>0</v>
      </c>
      <c r="DP76">
        <v>1</v>
      </c>
      <c r="DQ76">
        <v>1</v>
      </c>
      <c r="DR76">
        <v>1</v>
      </c>
      <c r="DS76">
        <v>1</v>
      </c>
      <c r="DT76">
        <v>1</v>
      </c>
      <c r="DU76">
        <v>1005</v>
      </c>
      <c r="DV76" t="s">
        <v>181</v>
      </c>
      <c r="DW76" t="s">
        <v>181</v>
      </c>
      <c r="DX76">
        <v>1</v>
      </c>
      <c r="EE76">
        <v>5677325</v>
      </c>
      <c r="EF76">
        <v>2</v>
      </c>
      <c r="EG76" t="s">
        <v>44</v>
      </c>
      <c r="EH76">
        <v>0</v>
      </c>
      <c r="EJ76">
        <v>1</v>
      </c>
      <c r="EK76">
        <v>11</v>
      </c>
      <c r="EL76" t="s">
        <v>170</v>
      </c>
      <c r="EM76" t="s">
        <v>171</v>
      </c>
      <c r="EQ76">
        <v>0</v>
      </c>
      <c r="ER76">
        <v>34.2</v>
      </c>
      <c r="ES76">
        <v>34.2</v>
      </c>
      <c r="ET76">
        <v>0</v>
      </c>
      <c r="EU76">
        <v>0</v>
      </c>
      <c r="EV76">
        <v>0</v>
      </c>
      <c r="EW76">
        <v>0</v>
      </c>
      <c r="EX76">
        <v>0</v>
      </c>
    </row>
    <row r="77" spans="1:154" ht="12.75">
      <c r="A77">
        <v>18</v>
      </c>
      <c r="B77">
        <v>1</v>
      </c>
      <c r="C77">
        <v>139</v>
      </c>
      <c r="E77" t="s">
        <v>184</v>
      </c>
      <c r="F77" t="s">
        <v>185</v>
      </c>
      <c r="G77" t="s">
        <v>186</v>
      </c>
      <c r="H77" t="s">
        <v>29</v>
      </c>
      <c r="I77">
        <f>I75*J77</f>
        <v>0.00028</v>
      </c>
      <c r="J77">
        <v>0.0019999999999999996</v>
      </c>
      <c r="O77">
        <f t="shared" si="38"/>
        <v>-12.71</v>
      </c>
      <c r="P77">
        <f t="shared" si="39"/>
        <v>-12.71</v>
      </c>
      <c r="Q77">
        <f t="shared" si="40"/>
        <v>0</v>
      </c>
      <c r="R77">
        <f t="shared" si="41"/>
        <v>0</v>
      </c>
      <c r="S77">
        <f t="shared" si="42"/>
        <v>0</v>
      </c>
      <c r="T77">
        <f t="shared" si="43"/>
        <v>0</v>
      </c>
      <c r="U77">
        <f t="shared" si="44"/>
        <v>0</v>
      </c>
      <c r="V77">
        <f t="shared" si="45"/>
        <v>0</v>
      </c>
      <c r="W77">
        <f t="shared" si="46"/>
        <v>0</v>
      </c>
      <c r="X77">
        <f t="shared" si="47"/>
        <v>0</v>
      </c>
      <c r="Y77">
        <f t="shared" si="48"/>
        <v>0</v>
      </c>
      <c r="AA77">
        <v>0</v>
      </c>
      <c r="AB77">
        <f t="shared" si="49"/>
        <v>-10045</v>
      </c>
      <c r="AC77">
        <f>(AL77*-1)</f>
        <v>-10045</v>
      </c>
      <c r="AD77">
        <f t="shared" si="63"/>
        <v>0</v>
      </c>
      <c r="AE77">
        <f t="shared" si="63"/>
        <v>0</v>
      </c>
      <c r="AF77">
        <f t="shared" si="63"/>
        <v>0</v>
      </c>
      <c r="AG77">
        <f t="shared" si="63"/>
        <v>0</v>
      </c>
      <c r="AH77">
        <f t="shared" si="63"/>
        <v>0</v>
      </c>
      <c r="AI77">
        <f t="shared" si="63"/>
        <v>0</v>
      </c>
      <c r="AJ77">
        <f t="shared" si="63"/>
        <v>0</v>
      </c>
      <c r="AK77">
        <v>10045</v>
      </c>
      <c r="AL77">
        <v>10045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f t="shared" si="50"/>
        <v>122.2</v>
      </c>
      <c r="AU77">
        <f t="shared" si="51"/>
        <v>85</v>
      </c>
      <c r="AV77">
        <v>1</v>
      </c>
      <c r="AW77">
        <v>1</v>
      </c>
      <c r="AX77">
        <v>1</v>
      </c>
      <c r="AY77">
        <v>1</v>
      </c>
      <c r="AZ77">
        <v>6.57</v>
      </c>
      <c r="BA77">
        <v>10.17</v>
      </c>
      <c r="BB77">
        <v>4.7</v>
      </c>
      <c r="BC77">
        <v>4.52</v>
      </c>
      <c r="BH77">
        <v>3</v>
      </c>
      <c r="BI77">
        <v>1</v>
      </c>
      <c r="BJ77" t="s">
        <v>187</v>
      </c>
      <c r="BM77">
        <v>11</v>
      </c>
      <c r="BN77">
        <v>0</v>
      </c>
      <c r="BO77" t="s">
        <v>173</v>
      </c>
      <c r="BP77">
        <v>1</v>
      </c>
      <c r="BQ77">
        <v>2</v>
      </c>
      <c r="BR77">
        <v>0</v>
      </c>
      <c r="BS77">
        <v>10.17</v>
      </c>
      <c r="BT77">
        <v>1</v>
      </c>
      <c r="BU77">
        <v>1</v>
      </c>
      <c r="BV77">
        <v>1</v>
      </c>
      <c r="BW77">
        <v>1</v>
      </c>
      <c r="BX77">
        <v>1</v>
      </c>
      <c r="BZ77">
        <v>122.2</v>
      </c>
      <c r="CA77">
        <v>85</v>
      </c>
      <c r="CF77">
        <v>0</v>
      </c>
      <c r="CG77">
        <v>0</v>
      </c>
      <c r="CM77">
        <v>0</v>
      </c>
      <c r="CO77">
        <v>0</v>
      </c>
      <c r="CP77">
        <f t="shared" si="52"/>
        <v>-12.71</v>
      </c>
      <c r="CQ77">
        <f t="shared" si="53"/>
        <v>-45403.399999999994</v>
      </c>
      <c r="CR77">
        <f t="shared" si="54"/>
        <v>0</v>
      </c>
      <c r="CS77">
        <f t="shared" si="55"/>
        <v>0</v>
      </c>
      <c r="CT77">
        <f t="shared" si="56"/>
        <v>0</v>
      </c>
      <c r="CU77">
        <f t="shared" si="57"/>
        <v>0</v>
      </c>
      <c r="CV77">
        <f t="shared" si="58"/>
        <v>0</v>
      </c>
      <c r="CW77">
        <f t="shared" si="59"/>
        <v>0</v>
      </c>
      <c r="CX77">
        <f t="shared" si="60"/>
        <v>0</v>
      </c>
      <c r="CY77">
        <f t="shared" si="61"/>
        <v>0</v>
      </c>
      <c r="CZ77">
        <f t="shared" si="62"/>
        <v>0</v>
      </c>
      <c r="DD77" t="s">
        <v>183</v>
      </c>
      <c r="DN77">
        <v>0</v>
      </c>
      <c r="DO77">
        <v>0</v>
      </c>
      <c r="DP77">
        <v>1</v>
      </c>
      <c r="DQ77">
        <v>1</v>
      </c>
      <c r="DR77">
        <v>1</v>
      </c>
      <c r="DS77">
        <v>1</v>
      </c>
      <c r="DT77">
        <v>1</v>
      </c>
      <c r="DU77">
        <v>1009</v>
      </c>
      <c r="DV77" t="s">
        <v>29</v>
      </c>
      <c r="DW77" t="s">
        <v>29</v>
      </c>
      <c r="DX77">
        <v>1000</v>
      </c>
      <c r="EE77">
        <v>5677325</v>
      </c>
      <c r="EF77">
        <v>2</v>
      </c>
      <c r="EG77" t="s">
        <v>44</v>
      </c>
      <c r="EH77">
        <v>0</v>
      </c>
      <c r="EJ77">
        <v>1</v>
      </c>
      <c r="EK77">
        <v>11</v>
      </c>
      <c r="EL77" t="s">
        <v>170</v>
      </c>
      <c r="EM77" t="s">
        <v>171</v>
      </c>
      <c r="EQ77">
        <v>0</v>
      </c>
      <c r="ER77">
        <v>10045</v>
      </c>
      <c r="ES77">
        <v>10045</v>
      </c>
      <c r="ET77">
        <v>0</v>
      </c>
      <c r="EU77">
        <v>0</v>
      </c>
      <c r="EV77">
        <v>0</v>
      </c>
      <c r="EW77">
        <v>0</v>
      </c>
      <c r="EX77">
        <v>0</v>
      </c>
    </row>
    <row r="78" spans="1:154" ht="12.75">
      <c r="A78">
        <v>18</v>
      </c>
      <c r="B78">
        <v>1</v>
      </c>
      <c r="C78">
        <v>143</v>
      </c>
      <c r="E78" t="s">
        <v>188</v>
      </c>
      <c r="F78" t="s">
        <v>189</v>
      </c>
      <c r="G78" t="s">
        <v>190</v>
      </c>
      <c r="H78" t="s">
        <v>191</v>
      </c>
      <c r="I78">
        <f>I75*J78</f>
        <v>0.00224</v>
      </c>
      <c r="J78">
        <v>0.015999999999999997</v>
      </c>
      <c r="O78">
        <f t="shared" si="38"/>
        <v>-17.74</v>
      </c>
      <c r="P78">
        <f t="shared" si="39"/>
        <v>-17.74</v>
      </c>
      <c r="Q78">
        <f t="shared" si="40"/>
        <v>0</v>
      </c>
      <c r="R78">
        <f t="shared" si="41"/>
        <v>0</v>
      </c>
      <c r="S78">
        <f t="shared" si="42"/>
        <v>0</v>
      </c>
      <c r="T78">
        <f t="shared" si="43"/>
        <v>0</v>
      </c>
      <c r="U78">
        <f t="shared" si="44"/>
        <v>0</v>
      </c>
      <c r="V78">
        <f t="shared" si="45"/>
        <v>0</v>
      </c>
      <c r="W78">
        <f t="shared" si="46"/>
        <v>0</v>
      </c>
      <c r="X78">
        <f t="shared" si="47"/>
        <v>0</v>
      </c>
      <c r="Y78">
        <f t="shared" si="48"/>
        <v>0</v>
      </c>
      <c r="AA78">
        <v>0</v>
      </c>
      <c r="AB78">
        <f t="shared" si="49"/>
        <v>-1752.6</v>
      </c>
      <c r="AC78">
        <f>(AL78*-1)</f>
        <v>-1752.6</v>
      </c>
      <c r="AD78">
        <f t="shared" si="63"/>
        <v>0</v>
      </c>
      <c r="AE78">
        <f t="shared" si="63"/>
        <v>0</v>
      </c>
      <c r="AF78">
        <f t="shared" si="63"/>
        <v>0</v>
      </c>
      <c r="AG78">
        <f t="shared" si="63"/>
        <v>0</v>
      </c>
      <c r="AH78">
        <f t="shared" si="63"/>
        <v>0</v>
      </c>
      <c r="AI78">
        <f t="shared" si="63"/>
        <v>0</v>
      </c>
      <c r="AJ78">
        <f t="shared" si="63"/>
        <v>0</v>
      </c>
      <c r="AK78">
        <v>1752.6</v>
      </c>
      <c r="AL78">
        <v>1752.6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f t="shared" si="50"/>
        <v>122.2</v>
      </c>
      <c r="AU78">
        <f t="shared" si="51"/>
        <v>85</v>
      </c>
      <c r="AV78">
        <v>1</v>
      </c>
      <c r="AW78">
        <v>1</v>
      </c>
      <c r="AX78">
        <v>1</v>
      </c>
      <c r="AY78">
        <v>1</v>
      </c>
      <c r="AZ78">
        <v>6.57</v>
      </c>
      <c r="BA78">
        <v>10.17</v>
      </c>
      <c r="BB78">
        <v>4.7</v>
      </c>
      <c r="BC78">
        <v>4.52</v>
      </c>
      <c r="BH78">
        <v>3</v>
      </c>
      <c r="BI78">
        <v>1</v>
      </c>
      <c r="BJ78" t="s">
        <v>192</v>
      </c>
      <c r="BM78">
        <v>11</v>
      </c>
      <c r="BN78">
        <v>0</v>
      </c>
      <c r="BO78" t="s">
        <v>173</v>
      </c>
      <c r="BP78">
        <v>1</v>
      </c>
      <c r="BQ78">
        <v>2</v>
      </c>
      <c r="BR78">
        <v>0</v>
      </c>
      <c r="BS78">
        <v>10.17</v>
      </c>
      <c r="BT78">
        <v>1</v>
      </c>
      <c r="BU78">
        <v>1</v>
      </c>
      <c r="BV78">
        <v>1</v>
      </c>
      <c r="BW78">
        <v>1</v>
      </c>
      <c r="BX78">
        <v>1</v>
      </c>
      <c r="BZ78">
        <v>122.2</v>
      </c>
      <c r="CA78">
        <v>85</v>
      </c>
      <c r="CF78">
        <v>0</v>
      </c>
      <c r="CG78">
        <v>0</v>
      </c>
      <c r="CM78">
        <v>0</v>
      </c>
      <c r="CO78">
        <v>0</v>
      </c>
      <c r="CP78">
        <f t="shared" si="52"/>
        <v>-17.74</v>
      </c>
      <c r="CQ78">
        <f t="shared" si="53"/>
        <v>-7921.751999999999</v>
      </c>
      <c r="CR78">
        <f t="shared" si="54"/>
        <v>0</v>
      </c>
      <c r="CS78">
        <f t="shared" si="55"/>
        <v>0</v>
      </c>
      <c r="CT78">
        <f t="shared" si="56"/>
        <v>0</v>
      </c>
      <c r="CU78">
        <f t="shared" si="57"/>
        <v>0</v>
      </c>
      <c r="CV78">
        <f t="shared" si="58"/>
        <v>0</v>
      </c>
      <c r="CW78">
        <f t="shared" si="59"/>
        <v>0</v>
      </c>
      <c r="CX78">
        <f t="shared" si="60"/>
        <v>0</v>
      </c>
      <c r="CY78">
        <f t="shared" si="61"/>
        <v>0</v>
      </c>
      <c r="CZ78">
        <f t="shared" si="62"/>
        <v>0</v>
      </c>
      <c r="DD78" t="s">
        <v>183</v>
      </c>
      <c r="DN78">
        <v>0</v>
      </c>
      <c r="DO78">
        <v>0</v>
      </c>
      <c r="DP78">
        <v>1</v>
      </c>
      <c r="DQ78">
        <v>1</v>
      </c>
      <c r="DR78">
        <v>1</v>
      </c>
      <c r="DS78">
        <v>1</v>
      </c>
      <c r="DT78">
        <v>1</v>
      </c>
      <c r="DU78">
        <v>1010</v>
      </c>
      <c r="DV78" t="s">
        <v>191</v>
      </c>
      <c r="DW78" t="s">
        <v>191</v>
      </c>
      <c r="DX78">
        <v>1000</v>
      </c>
      <c r="EE78">
        <v>5677325</v>
      </c>
      <c r="EF78">
        <v>2</v>
      </c>
      <c r="EG78" t="s">
        <v>44</v>
      </c>
      <c r="EH78">
        <v>0</v>
      </c>
      <c r="EJ78">
        <v>1</v>
      </c>
      <c r="EK78">
        <v>11</v>
      </c>
      <c r="EL78" t="s">
        <v>170</v>
      </c>
      <c r="EM78" t="s">
        <v>171</v>
      </c>
      <c r="EQ78">
        <v>0</v>
      </c>
      <c r="ER78">
        <v>1752.6</v>
      </c>
      <c r="ES78">
        <v>1752.6</v>
      </c>
      <c r="ET78">
        <v>0</v>
      </c>
      <c r="EU78">
        <v>0</v>
      </c>
      <c r="EV78">
        <v>0</v>
      </c>
      <c r="EW78">
        <v>0</v>
      </c>
      <c r="EX78">
        <v>0</v>
      </c>
    </row>
    <row r="79" spans="1:154" ht="12.75">
      <c r="A79">
        <v>18</v>
      </c>
      <c r="B79">
        <v>1</v>
      </c>
      <c r="C79">
        <v>144</v>
      </c>
      <c r="E79" t="s">
        <v>193</v>
      </c>
      <c r="F79" t="s">
        <v>194</v>
      </c>
      <c r="G79" t="s">
        <v>195</v>
      </c>
      <c r="H79" t="s">
        <v>196</v>
      </c>
      <c r="I79">
        <f>I75*J79</f>
        <v>0.2646</v>
      </c>
      <c r="J79">
        <v>1.89</v>
      </c>
      <c r="O79">
        <f t="shared" si="38"/>
        <v>-1000.09</v>
      </c>
      <c r="P79">
        <f t="shared" si="39"/>
        <v>-1000.09</v>
      </c>
      <c r="Q79">
        <f t="shared" si="40"/>
        <v>0</v>
      </c>
      <c r="R79">
        <f t="shared" si="41"/>
        <v>0</v>
      </c>
      <c r="S79">
        <f t="shared" si="42"/>
        <v>0</v>
      </c>
      <c r="T79">
        <f t="shared" si="43"/>
        <v>0</v>
      </c>
      <c r="U79">
        <f t="shared" si="44"/>
        <v>0</v>
      </c>
      <c r="V79">
        <f t="shared" si="45"/>
        <v>0</v>
      </c>
      <c r="W79">
        <f t="shared" si="46"/>
        <v>0</v>
      </c>
      <c r="X79">
        <f t="shared" si="47"/>
        <v>0</v>
      </c>
      <c r="Y79">
        <f t="shared" si="48"/>
        <v>0</v>
      </c>
      <c r="AA79">
        <v>0</v>
      </c>
      <c r="AB79">
        <f t="shared" si="49"/>
        <v>-836.2</v>
      </c>
      <c r="AC79">
        <f>(AL79*-1)</f>
        <v>-836.2</v>
      </c>
      <c r="AD79">
        <f t="shared" si="63"/>
        <v>0</v>
      </c>
      <c r="AE79">
        <f t="shared" si="63"/>
        <v>0</v>
      </c>
      <c r="AF79">
        <f t="shared" si="63"/>
        <v>0</v>
      </c>
      <c r="AG79">
        <f t="shared" si="63"/>
        <v>0</v>
      </c>
      <c r="AH79">
        <f t="shared" si="63"/>
        <v>0</v>
      </c>
      <c r="AI79">
        <f t="shared" si="63"/>
        <v>0</v>
      </c>
      <c r="AJ79">
        <f t="shared" si="63"/>
        <v>0</v>
      </c>
      <c r="AK79">
        <v>836.2</v>
      </c>
      <c r="AL79">
        <v>836.2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f t="shared" si="50"/>
        <v>122.2</v>
      </c>
      <c r="AU79">
        <f t="shared" si="51"/>
        <v>85</v>
      </c>
      <c r="AV79">
        <v>1</v>
      </c>
      <c r="AW79">
        <v>1</v>
      </c>
      <c r="AX79">
        <v>1</v>
      </c>
      <c r="AY79">
        <v>1</v>
      </c>
      <c r="AZ79">
        <v>6.57</v>
      </c>
      <c r="BA79">
        <v>10.17</v>
      </c>
      <c r="BB79">
        <v>4.7</v>
      </c>
      <c r="BC79">
        <v>4.52</v>
      </c>
      <c r="BH79">
        <v>3</v>
      </c>
      <c r="BI79">
        <v>1</v>
      </c>
      <c r="BJ79" t="s">
        <v>197</v>
      </c>
      <c r="BM79">
        <v>11</v>
      </c>
      <c r="BN79">
        <v>0</v>
      </c>
      <c r="BO79" t="s">
        <v>173</v>
      </c>
      <c r="BP79">
        <v>1</v>
      </c>
      <c r="BQ79">
        <v>2</v>
      </c>
      <c r="BR79">
        <v>0</v>
      </c>
      <c r="BS79">
        <v>10.17</v>
      </c>
      <c r="BT79">
        <v>1</v>
      </c>
      <c r="BU79">
        <v>1</v>
      </c>
      <c r="BV79">
        <v>1</v>
      </c>
      <c r="BW79">
        <v>1</v>
      </c>
      <c r="BX79">
        <v>1</v>
      </c>
      <c r="BZ79">
        <v>122.2</v>
      </c>
      <c r="CA79">
        <v>85</v>
      </c>
      <c r="CF79">
        <v>0</v>
      </c>
      <c r="CG79">
        <v>0</v>
      </c>
      <c r="CM79">
        <v>0</v>
      </c>
      <c r="CO79">
        <v>0</v>
      </c>
      <c r="CP79">
        <f t="shared" si="52"/>
        <v>-1000.09</v>
      </c>
      <c r="CQ79">
        <f t="shared" si="53"/>
        <v>-3779.624</v>
      </c>
      <c r="CR79">
        <f t="shared" si="54"/>
        <v>0</v>
      </c>
      <c r="CS79">
        <f t="shared" si="55"/>
        <v>0</v>
      </c>
      <c r="CT79">
        <f t="shared" si="56"/>
        <v>0</v>
      </c>
      <c r="CU79">
        <f t="shared" si="57"/>
        <v>0</v>
      </c>
      <c r="CV79">
        <f t="shared" si="58"/>
        <v>0</v>
      </c>
      <c r="CW79">
        <f t="shared" si="59"/>
        <v>0</v>
      </c>
      <c r="CX79">
        <f t="shared" si="60"/>
        <v>0</v>
      </c>
      <c r="CY79">
        <f t="shared" si="61"/>
        <v>0</v>
      </c>
      <c r="CZ79">
        <f t="shared" si="62"/>
        <v>0</v>
      </c>
      <c r="DD79" t="s">
        <v>183</v>
      </c>
      <c r="DN79">
        <v>0</v>
      </c>
      <c r="DO79">
        <v>0</v>
      </c>
      <c r="DP79">
        <v>1</v>
      </c>
      <c r="DQ79">
        <v>1</v>
      </c>
      <c r="DR79">
        <v>1</v>
      </c>
      <c r="DS79">
        <v>1</v>
      </c>
      <c r="DT79">
        <v>1</v>
      </c>
      <c r="DU79">
        <v>1007</v>
      </c>
      <c r="DV79" t="s">
        <v>196</v>
      </c>
      <c r="DW79" t="s">
        <v>196</v>
      </c>
      <c r="DX79">
        <v>1</v>
      </c>
      <c r="EE79">
        <v>5677325</v>
      </c>
      <c r="EF79">
        <v>2</v>
      </c>
      <c r="EG79" t="s">
        <v>44</v>
      </c>
      <c r="EH79">
        <v>0</v>
      </c>
      <c r="EJ79">
        <v>1</v>
      </c>
      <c r="EK79">
        <v>11</v>
      </c>
      <c r="EL79" t="s">
        <v>170</v>
      </c>
      <c r="EM79" t="s">
        <v>171</v>
      </c>
      <c r="EQ79">
        <v>0</v>
      </c>
      <c r="ER79">
        <v>836.2</v>
      </c>
      <c r="ES79">
        <v>836.2</v>
      </c>
      <c r="ET79">
        <v>0</v>
      </c>
      <c r="EU79">
        <v>0</v>
      </c>
      <c r="EV79">
        <v>0</v>
      </c>
      <c r="EW79">
        <v>0</v>
      </c>
      <c r="EX79">
        <v>0</v>
      </c>
    </row>
    <row r="80" spans="1:154" ht="12.75">
      <c r="A80">
        <v>18</v>
      </c>
      <c r="B80">
        <v>1</v>
      </c>
      <c r="C80">
        <v>138</v>
      </c>
      <c r="E80" t="s">
        <v>198</v>
      </c>
      <c r="F80" t="s">
        <v>199</v>
      </c>
      <c r="G80" t="s">
        <v>200</v>
      </c>
      <c r="H80" t="s">
        <v>201</v>
      </c>
      <c r="I80">
        <f>I75*J80</f>
        <v>15</v>
      </c>
      <c r="J80">
        <v>107.14285714285714</v>
      </c>
      <c r="O80">
        <f t="shared" si="38"/>
        <v>3280.84</v>
      </c>
      <c r="P80">
        <f t="shared" si="39"/>
        <v>3280.84</v>
      </c>
      <c r="Q80">
        <f t="shared" si="40"/>
        <v>0</v>
      </c>
      <c r="R80">
        <f t="shared" si="41"/>
        <v>0</v>
      </c>
      <c r="S80">
        <f t="shared" si="42"/>
        <v>0</v>
      </c>
      <c r="T80">
        <f t="shared" si="43"/>
        <v>0</v>
      </c>
      <c r="U80">
        <f t="shared" si="44"/>
        <v>0</v>
      </c>
      <c r="V80">
        <f t="shared" si="45"/>
        <v>0</v>
      </c>
      <c r="W80">
        <f t="shared" si="46"/>
        <v>0</v>
      </c>
      <c r="X80">
        <f t="shared" si="47"/>
        <v>0</v>
      </c>
      <c r="Y80">
        <f t="shared" si="48"/>
        <v>0</v>
      </c>
      <c r="AA80">
        <v>0</v>
      </c>
      <c r="AB80">
        <f t="shared" si="49"/>
        <v>48.39</v>
      </c>
      <c r="AC80">
        <f>AL80</f>
        <v>48.39</v>
      </c>
      <c r="AD80">
        <f t="shared" si="63"/>
        <v>0</v>
      </c>
      <c r="AE80">
        <f t="shared" si="63"/>
        <v>0</v>
      </c>
      <c r="AF80">
        <f t="shared" si="63"/>
        <v>0</v>
      </c>
      <c r="AG80">
        <f t="shared" si="63"/>
        <v>0</v>
      </c>
      <c r="AH80">
        <f t="shared" si="63"/>
        <v>0</v>
      </c>
      <c r="AI80">
        <f t="shared" si="63"/>
        <v>0</v>
      </c>
      <c r="AJ80">
        <f t="shared" si="63"/>
        <v>0</v>
      </c>
      <c r="AK80">
        <v>48.39</v>
      </c>
      <c r="AL80">
        <v>48.39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f t="shared" si="50"/>
        <v>122.2</v>
      </c>
      <c r="AU80">
        <f t="shared" si="51"/>
        <v>85</v>
      </c>
      <c r="AV80">
        <v>1</v>
      </c>
      <c r="AW80">
        <v>1</v>
      </c>
      <c r="AX80">
        <v>1</v>
      </c>
      <c r="AY80">
        <v>1</v>
      </c>
      <c r="AZ80">
        <v>6.57</v>
      </c>
      <c r="BA80">
        <v>10.17</v>
      </c>
      <c r="BB80">
        <v>4.7</v>
      </c>
      <c r="BC80">
        <v>4.52</v>
      </c>
      <c r="BH80">
        <v>3</v>
      </c>
      <c r="BI80">
        <v>1</v>
      </c>
      <c r="BJ80" t="s">
        <v>202</v>
      </c>
      <c r="BM80">
        <v>11</v>
      </c>
      <c r="BN80">
        <v>0</v>
      </c>
      <c r="BO80" t="s">
        <v>173</v>
      </c>
      <c r="BP80">
        <v>1</v>
      </c>
      <c r="BQ80">
        <v>2</v>
      </c>
      <c r="BR80">
        <v>0</v>
      </c>
      <c r="BS80">
        <v>10.17</v>
      </c>
      <c r="BT80">
        <v>1</v>
      </c>
      <c r="BU80">
        <v>1</v>
      </c>
      <c r="BV80">
        <v>1</v>
      </c>
      <c r="BW80">
        <v>1</v>
      </c>
      <c r="BX80">
        <v>1</v>
      </c>
      <c r="BZ80">
        <v>122.2</v>
      </c>
      <c r="CA80">
        <v>85</v>
      </c>
      <c r="CF80">
        <v>0</v>
      </c>
      <c r="CG80">
        <v>0</v>
      </c>
      <c r="CM80">
        <v>0</v>
      </c>
      <c r="CO80">
        <v>0</v>
      </c>
      <c r="CP80">
        <f t="shared" si="52"/>
        <v>3280.84</v>
      </c>
      <c r="CQ80">
        <f t="shared" si="53"/>
        <v>218.72279999999998</v>
      </c>
      <c r="CR80">
        <f t="shared" si="54"/>
        <v>0</v>
      </c>
      <c r="CS80">
        <f t="shared" si="55"/>
        <v>0</v>
      </c>
      <c r="CT80">
        <f t="shared" si="56"/>
        <v>0</v>
      </c>
      <c r="CU80">
        <f t="shared" si="57"/>
        <v>0</v>
      </c>
      <c r="CV80">
        <f t="shared" si="58"/>
        <v>0</v>
      </c>
      <c r="CW80">
        <f t="shared" si="59"/>
        <v>0</v>
      </c>
      <c r="CX80">
        <f t="shared" si="60"/>
        <v>0</v>
      </c>
      <c r="CY80">
        <f t="shared" si="61"/>
        <v>0</v>
      </c>
      <c r="CZ80">
        <f t="shared" si="62"/>
        <v>0</v>
      </c>
      <c r="DN80">
        <v>0</v>
      </c>
      <c r="DO80">
        <v>0</v>
      </c>
      <c r="DP80">
        <v>1</v>
      </c>
      <c r="DQ80">
        <v>1</v>
      </c>
      <c r="DR80">
        <v>1</v>
      </c>
      <c r="DS80">
        <v>1</v>
      </c>
      <c r="DT80">
        <v>1</v>
      </c>
      <c r="DU80">
        <v>1003</v>
      </c>
      <c r="DV80" t="s">
        <v>201</v>
      </c>
      <c r="DW80" t="s">
        <v>201</v>
      </c>
      <c r="DX80">
        <v>1</v>
      </c>
      <c r="EE80">
        <v>5677325</v>
      </c>
      <c r="EF80">
        <v>2</v>
      </c>
      <c r="EG80" t="s">
        <v>44</v>
      </c>
      <c r="EH80">
        <v>0</v>
      </c>
      <c r="EJ80">
        <v>1</v>
      </c>
      <c r="EK80">
        <v>11</v>
      </c>
      <c r="EL80" t="s">
        <v>170</v>
      </c>
      <c r="EM80" t="s">
        <v>171</v>
      </c>
      <c r="EQ80">
        <v>0</v>
      </c>
      <c r="ER80">
        <v>48.39</v>
      </c>
      <c r="ES80">
        <v>48.39</v>
      </c>
      <c r="ET80">
        <v>0</v>
      </c>
      <c r="EU80">
        <v>0</v>
      </c>
      <c r="EV80">
        <v>0</v>
      </c>
      <c r="EW80">
        <v>0</v>
      </c>
      <c r="EX80">
        <v>0</v>
      </c>
    </row>
    <row r="81" spans="1:154" ht="12.75">
      <c r="A81">
        <v>18</v>
      </c>
      <c r="B81">
        <v>1</v>
      </c>
      <c r="C81">
        <v>135</v>
      </c>
      <c r="E81" t="s">
        <v>203</v>
      </c>
      <c r="F81" t="s">
        <v>204</v>
      </c>
      <c r="G81" t="s">
        <v>205</v>
      </c>
      <c r="H81" t="s">
        <v>29</v>
      </c>
      <c r="I81">
        <f>I75*J81</f>
        <v>0.22000000000000003</v>
      </c>
      <c r="J81">
        <v>1.5714285714285714</v>
      </c>
      <c r="O81">
        <f t="shared" si="38"/>
        <v>11137.28</v>
      </c>
      <c r="P81">
        <f t="shared" si="39"/>
        <v>11137.28</v>
      </c>
      <c r="Q81">
        <f t="shared" si="40"/>
        <v>0</v>
      </c>
      <c r="R81">
        <f t="shared" si="41"/>
        <v>0</v>
      </c>
      <c r="S81">
        <f t="shared" si="42"/>
        <v>0</v>
      </c>
      <c r="T81">
        <f t="shared" si="43"/>
        <v>0</v>
      </c>
      <c r="U81">
        <f t="shared" si="44"/>
        <v>0</v>
      </c>
      <c r="V81">
        <f t="shared" si="45"/>
        <v>0</v>
      </c>
      <c r="W81">
        <f t="shared" si="46"/>
        <v>0</v>
      </c>
      <c r="X81">
        <f t="shared" si="47"/>
        <v>0</v>
      </c>
      <c r="Y81">
        <f t="shared" si="48"/>
        <v>0</v>
      </c>
      <c r="AA81">
        <v>0</v>
      </c>
      <c r="AB81">
        <f t="shared" si="49"/>
        <v>11200</v>
      </c>
      <c r="AC81">
        <f>AL81</f>
        <v>11200</v>
      </c>
      <c r="AD81">
        <f t="shared" si="63"/>
        <v>0</v>
      </c>
      <c r="AE81">
        <f t="shared" si="63"/>
        <v>0</v>
      </c>
      <c r="AF81">
        <f t="shared" si="63"/>
        <v>0</v>
      </c>
      <c r="AG81">
        <f t="shared" si="63"/>
        <v>0</v>
      </c>
      <c r="AH81">
        <f t="shared" si="63"/>
        <v>0</v>
      </c>
      <c r="AI81">
        <f t="shared" si="63"/>
        <v>0</v>
      </c>
      <c r="AJ81">
        <f t="shared" si="63"/>
        <v>0</v>
      </c>
      <c r="AK81">
        <v>11200</v>
      </c>
      <c r="AL81">
        <v>11200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f t="shared" si="50"/>
        <v>122.2</v>
      </c>
      <c r="AU81">
        <f t="shared" si="51"/>
        <v>85</v>
      </c>
      <c r="AV81">
        <v>1</v>
      </c>
      <c r="AW81">
        <v>1</v>
      </c>
      <c r="AX81">
        <v>1</v>
      </c>
      <c r="AY81">
        <v>1</v>
      </c>
      <c r="AZ81">
        <v>6.57</v>
      </c>
      <c r="BA81">
        <v>10.17</v>
      </c>
      <c r="BB81">
        <v>4.7</v>
      </c>
      <c r="BC81">
        <v>4.52</v>
      </c>
      <c r="BH81">
        <v>3</v>
      </c>
      <c r="BI81">
        <v>1</v>
      </c>
      <c r="BJ81" t="s">
        <v>206</v>
      </c>
      <c r="BM81">
        <v>11</v>
      </c>
      <c r="BN81">
        <v>0</v>
      </c>
      <c r="BO81" t="s">
        <v>173</v>
      </c>
      <c r="BP81">
        <v>1</v>
      </c>
      <c r="BQ81">
        <v>2</v>
      </c>
      <c r="BR81">
        <v>0</v>
      </c>
      <c r="BS81">
        <v>10.17</v>
      </c>
      <c r="BT81">
        <v>1</v>
      </c>
      <c r="BU81">
        <v>1</v>
      </c>
      <c r="BV81">
        <v>1</v>
      </c>
      <c r="BW81">
        <v>1</v>
      </c>
      <c r="BX81">
        <v>1</v>
      </c>
      <c r="BZ81">
        <v>122.2</v>
      </c>
      <c r="CA81">
        <v>85</v>
      </c>
      <c r="CF81">
        <v>0</v>
      </c>
      <c r="CG81">
        <v>0</v>
      </c>
      <c r="CM81">
        <v>0</v>
      </c>
      <c r="CO81">
        <v>0</v>
      </c>
      <c r="CP81">
        <f t="shared" si="52"/>
        <v>11137.28</v>
      </c>
      <c r="CQ81">
        <f t="shared" si="53"/>
        <v>50623.99999999999</v>
      </c>
      <c r="CR81">
        <f t="shared" si="54"/>
        <v>0</v>
      </c>
      <c r="CS81">
        <f t="shared" si="55"/>
        <v>0</v>
      </c>
      <c r="CT81">
        <f t="shared" si="56"/>
        <v>0</v>
      </c>
      <c r="CU81">
        <f t="shared" si="57"/>
        <v>0</v>
      </c>
      <c r="CV81">
        <f t="shared" si="58"/>
        <v>0</v>
      </c>
      <c r="CW81">
        <f t="shared" si="59"/>
        <v>0</v>
      </c>
      <c r="CX81">
        <f t="shared" si="60"/>
        <v>0</v>
      </c>
      <c r="CY81">
        <f t="shared" si="61"/>
        <v>0</v>
      </c>
      <c r="CZ81">
        <f t="shared" si="62"/>
        <v>0</v>
      </c>
      <c r="DN81">
        <v>0</v>
      </c>
      <c r="DO81">
        <v>0</v>
      </c>
      <c r="DP81">
        <v>1</v>
      </c>
      <c r="DQ81">
        <v>1</v>
      </c>
      <c r="DR81">
        <v>1</v>
      </c>
      <c r="DS81">
        <v>1</v>
      </c>
      <c r="DT81">
        <v>1</v>
      </c>
      <c r="DU81">
        <v>1009</v>
      </c>
      <c r="DV81" t="s">
        <v>29</v>
      </c>
      <c r="DW81" t="s">
        <v>29</v>
      </c>
      <c r="DX81">
        <v>1000</v>
      </c>
      <c r="EE81">
        <v>5677325</v>
      </c>
      <c r="EF81">
        <v>2</v>
      </c>
      <c r="EG81" t="s">
        <v>44</v>
      </c>
      <c r="EH81">
        <v>0</v>
      </c>
      <c r="EJ81">
        <v>1</v>
      </c>
      <c r="EK81">
        <v>11</v>
      </c>
      <c r="EL81" t="s">
        <v>170</v>
      </c>
      <c r="EM81" t="s">
        <v>171</v>
      </c>
      <c r="EQ81">
        <v>0</v>
      </c>
      <c r="ER81">
        <v>0</v>
      </c>
      <c r="ES81">
        <v>11200</v>
      </c>
      <c r="ET81">
        <v>0</v>
      </c>
      <c r="EU81">
        <v>0</v>
      </c>
      <c r="EV81">
        <v>0</v>
      </c>
      <c r="EW81">
        <v>0</v>
      </c>
      <c r="EX81">
        <v>0</v>
      </c>
    </row>
    <row r="82" spans="1:154" ht="12.75">
      <c r="A82">
        <v>17</v>
      </c>
      <c r="B82">
        <v>1</v>
      </c>
      <c r="C82">
        <f>ROW(SmtRes!A159)</f>
        <v>159</v>
      </c>
      <c r="D82">
        <f>ROW(EtalonRes!A159)</f>
        <v>159</v>
      </c>
      <c r="E82" t="s">
        <v>207</v>
      </c>
      <c r="F82" t="s">
        <v>164</v>
      </c>
      <c r="G82" t="s">
        <v>165</v>
      </c>
      <c r="H82" t="s">
        <v>166</v>
      </c>
      <c r="I82">
        <v>0.01</v>
      </c>
      <c r="J82">
        <v>0</v>
      </c>
      <c r="O82">
        <f t="shared" si="38"/>
        <v>5307.51</v>
      </c>
      <c r="P82">
        <f t="shared" si="39"/>
        <v>2763.82</v>
      </c>
      <c r="Q82">
        <f t="shared" si="40"/>
        <v>615.89</v>
      </c>
      <c r="R82">
        <f t="shared" si="41"/>
        <v>148.19</v>
      </c>
      <c r="S82">
        <f t="shared" si="42"/>
        <v>1927.8</v>
      </c>
      <c r="T82">
        <f t="shared" si="43"/>
        <v>0</v>
      </c>
      <c r="U82">
        <f t="shared" si="44"/>
        <v>19.402</v>
      </c>
      <c r="V82">
        <f t="shared" si="45"/>
        <v>1.1788</v>
      </c>
      <c r="W82">
        <f t="shared" si="46"/>
        <v>0</v>
      </c>
      <c r="X82">
        <f t="shared" si="47"/>
        <v>2536.86</v>
      </c>
      <c r="Y82">
        <f t="shared" si="48"/>
        <v>1764.59</v>
      </c>
      <c r="AA82">
        <v>0</v>
      </c>
      <c r="AB82">
        <f t="shared" si="49"/>
        <v>95167.21</v>
      </c>
      <c r="AC82">
        <f>(ES82)</f>
        <v>63245.26</v>
      </c>
      <c r="AD82">
        <f>(ET82)</f>
        <v>12966.2</v>
      </c>
      <c r="AE82">
        <f>(EU82)</f>
        <v>1457.15</v>
      </c>
      <c r="AF82">
        <f>(EV82)</f>
        <v>18955.75</v>
      </c>
      <c r="AG82">
        <f>(AP82)</f>
        <v>0</v>
      </c>
      <c r="AH82">
        <f>(EW82)</f>
        <v>1940.2</v>
      </c>
      <c r="AI82">
        <f>(EX82)</f>
        <v>117.88</v>
      </c>
      <c r="AJ82">
        <f>(AS82)</f>
        <v>0</v>
      </c>
      <c r="AK82">
        <v>95167.21</v>
      </c>
      <c r="AL82">
        <v>63245.26</v>
      </c>
      <c r="AM82">
        <v>12966.2</v>
      </c>
      <c r="AN82">
        <v>1457.15</v>
      </c>
      <c r="AO82">
        <v>18955.75</v>
      </c>
      <c r="AP82">
        <v>0</v>
      </c>
      <c r="AQ82">
        <v>1940.2</v>
      </c>
      <c r="AR82">
        <v>117.88</v>
      </c>
      <c r="AS82">
        <v>0</v>
      </c>
      <c r="AT82">
        <f t="shared" si="50"/>
        <v>122.2</v>
      </c>
      <c r="AU82">
        <f t="shared" si="51"/>
        <v>85</v>
      </c>
      <c r="AV82">
        <v>1</v>
      </c>
      <c r="AW82">
        <v>1</v>
      </c>
      <c r="AX82">
        <v>1</v>
      </c>
      <c r="AY82">
        <v>1</v>
      </c>
      <c r="AZ82">
        <v>6.91</v>
      </c>
      <c r="BA82">
        <v>10.17</v>
      </c>
      <c r="BB82">
        <v>4.75</v>
      </c>
      <c r="BC82">
        <v>4.37</v>
      </c>
      <c r="BH82">
        <v>0</v>
      </c>
      <c r="BI82">
        <v>1</v>
      </c>
      <c r="BJ82" t="s">
        <v>167</v>
      </c>
      <c r="BM82">
        <v>11</v>
      </c>
      <c r="BN82">
        <v>0</v>
      </c>
      <c r="BO82" t="s">
        <v>164</v>
      </c>
      <c r="BP82">
        <v>1</v>
      </c>
      <c r="BQ82">
        <v>2</v>
      </c>
      <c r="BR82">
        <v>0</v>
      </c>
      <c r="BS82">
        <v>10.17</v>
      </c>
      <c r="BT82">
        <v>1</v>
      </c>
      <c r="BU82">
        <v>1</v>
      </c>
      <c r="BV82">
        <v>1</v>
      </c>
      <c r="BW82">
        <v>1</v>
      </c>
      <c r="BX82">
        <v>1</v>
      </c>
      <c r="BZ82">
        <v>122.2</v>
      </c>
      <c r="CA82">
        <v>85</v>
      </c>
      <c r="CF82">
        <v>0</v>
      </c>
      <c r="CG82">
        <v>0</v>
      </c>
      <c r="CM82">
        <v>0</v>
      </c>
      <c r="CO82">
        <v>0</v>
      </c>
      <c r="CP82">
        <f t="shared" si="52"/>
        <v>5307.51</v>
      </c>
      <c r="CQ82">
        <f t="shared" si="53"/>
        <v>276381.78620000003</v>
      </c>
      <c r="CR82">
        <f t="shared" si="54"/>
        <v>61589.450000000004</v>
      </c>
      <c r="CS82">
        <f t="shared" si="55"/>
        <v>14819.2155</v>
      </c>
      <c r="CT82">
        <f t="shared" si="56"/>
        <v>192779.9775</v>
      </c>
      <c r="CU82">
        <f t="shared" si="57"/>
        <v>0</v>
      </c>
      <c r="CV82">
        <f t="shared" si="58"/>
        <v>1940.2</v>
      </c>
      <c r="CW82">
        <f t="shared" si="59"/>
        <v>117.88</v>
      </c>
      <c r="CX82">
        <f t="shared" si="60"/>
        <v>0</v>
      </c>
      <c r="CY82">
        <f t="shared" si="61"/>
        <v>2536.85978</v>
      </c>
      <c r="CZ82">
        <f t="shared" si="62"/>
        <v>1764.5915</v>
      </c>
      <c r="DN82">
        <v>0</v>
      </c>
      <c r="DO82">
        <v>0</v>
      </c>
      <c r="DP82">
        <v>1</v>
      </c>
      <c r="DQ82">
        <v>1</v>
      </c>
      <c r="DR82">
        <v>1</v>
      </c>
      <c r="DS82">
        <v>1</v>
      </c>
      <c r="DT82">
        <v>1</v>
      </c>
      <c r="DU82">
        <v>1010</v>
      </c>
      <c r="DV82" t="s">
        <v>166</v>
      </c>
      <c r="DW82" t="s">
        <v>166</v>
      </c>
      <c r="DX82">
        <v>100</v>
      </c>
      <c r="EE82">
        <v>5677325</v>
      </c>
      <c r="EF82">
        <v>2</v>
      </c>
      <c r="EG82" t="s">
        <v>44</v>
      </c>
      <c r="EH82">
        <v>0</v>
      </c>
      <c r="EJ82">
        <v>1</v>
      </c>
      <c r="EK82">
        <v>11</v>
      </c>
      <c r="EL82" t="s">
        <v>170</v>
      </c>
      <c r="EM82" t="s">
        <v>171</v>
      </c>
      <c r="EP82" t="s">
        <v>618</v>
      </c>
      <c r="EQ82">
        <v>0</v>
      </c>
      <c r="ER82">
        <v>95167.21</v>
      </c>
      <c r="ES82">
        <v>63245.26</v>
      </c>
      <c r="ET82">
        <v>12966.2</v>
      </c>
      <c r="EU82">
        <v>1457.15</v>
      </c>
      <c r="EV82">
        <v>18955.75</v>
      </c>
      <c r="EW82">
        <v>1940.2</v>
      </c>
      <c r="EX82">
        <v>117.88</v>
      </c>
    </row>
    <row r="83" spans="1:154" ht="12.75">
      <c r="A83">
        <v>18</v>
      </c>
      <c r="B83">
        <v>1</v>
      </c>
      <c r="C83">
        <v>156</v>
      </c>
      <c r="E83" t="s">
        <v>208</v>
      </c>
      <c r="F83" t="s">
        <v>209</v>
      </c>
      <c r="G83" t="s">
        <v>210</v>
      </c>
      <c r="H83" t="s">
        <v>76</v>
      </c>
      <c r="I83">
        <f>I82*J83</f>
        <v>-2</v>
      </c>
      <c r="J83">
        <v>-200</v>
      </c>
      <c r="O83">
        <f t="shared" si="38"/>
        <v>0</v>
      </c>
      <c r="P83">
        <f t="shared" si="39"/>
        <v>0</v>
      </c>
      <c r="Q83">
        <f t="shared" si="40"/>
        <v>0</v>
      </c>
      <c r="R83">
        <f t="shared" si="41"/>
        <v>0</v>
      </c>
      <c r="S83">
        <f t="shared" si="42"/>
        <v>0</v>
      </c>
      <c r="T83">
        <f t="shared" si="43"/>
        <v>0</v>
      </c>
      <c r="U83">
        <f t="shared" si="44"/>
        <v>0</v>
      </c>
      <c r="V83">
        <f t="shared" si="45"/>
        <v>0</v>
      </c>
      <c r="W83">
        <f t="shared" si="46"/>
        <v>0</v>
      </c>
      <c r="X83">
        <f t="shared" si="47"/>
        <v>0</v>
      </c>
      <c r="Y83">
        <f t="shared" si="48"/>
        <v>0</v>
      </c>
      <c r="AA83">
        <v>0</v>
      </c>
      <c r="AB83">
        <f t="shared" si="49"/>
        <v>0</v>
      </c>
      <c r="AC83">
        <f aca="true" t="shared" si="64" ref="AC83:AJ83">AL83</f>
        <v>0</v>
      </c>
      <c r="AD83">
        <f t="shared" si="64"/>
        <v>0</v>
      </c>
      <c r="AE83">
        <f t="shared" si="64"/>
        <v>0</v>
      </c>
      <c r="AF83">
        <f t="shared" si="64"/>
        <v>0</v>
      </c>
      <c r="AG83">
        <f t="shared" si="64"/>
        <v>0</v>
      </c>
      <c r="AH83">
        <f t="shared" si="64"/>
        <v>0</v>
      </c>
      <c r="AI83">
        <f t="shared" si="64"/>
        <v>0</v>
      </c>
      <c r="AJ83">
        <f t="shared" si="64"/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f t="shared" si="50"/>
        <v>122.2</v>
      </c>
      <c r="AU83">
        <f t="shared" si="51"/>
        <v>85</v>
      </c>
      <c r="AV83">
        <v>1</v>
      </c>
      <c r="AW83">
        <v>1</v>
      </c>
      <c r="AX83">
        <v>1</v>
      </c>
      <c r="AY83">
        <v>1</v>
      </c>
      <c r="AZ83">
        <v>6.91</v>
      </c>
      <c r="BA83">
        <v>10.17</v>
      </c>
      <c r="BB83">
        <v>4.75</v>
      </c>
      <c r="BC83">
        <v>4.37</v>
      </c>
      <c r="BH83">
        <v>3</v>
      </c>
      <c r="BI83">
        <v>1</v>
      </c>
      <c r="BJ83" t="s">
        <v>211</v>
      </c>
      <c r="BM83">
        <v>11</v>
      </c>
      <c r="BN83">
        <v>0</v>
      </c>
      <c r="BO83" t="s">
        <v>164</v>
      </c>
      <c r="BP83">
        <v>1</v>
      </c>
      <c r="BQ83">
        <v>2</v>
      </c>
      <c r="BR83">
        <v>0</v>
      </c>
      <c r="BS83">
        <v>10.17</v>
      </c>
      <c r="BT83">
        <v>1</v>
      </c>
      <c r="BU83">
        <v>1</v>
      </c>
      <c r="BV83">
        <v>1</v>
      </c>
      <c r="BW83">
        <v>1</v>
      </c>
      <c r="BX83">
        <v>1</v>
      </c>
      <c r="BZ83">
        <v>122.2</v>
      </c>
      <c r="CA83">
        <v>85</v>
      </c>
      <c r="CF83">
        <v>0</v>
      </c>
      <c r="CG83">
        <v>0</v>
      </c>
      <c r="CM83">
        <v>0</v>
      </c>
      <c r="CO83">
        <v>0</v>
      </c>
      <c r="CP83">
        <f t="shared" si="52"/>
        <v>0</v>
      </c>
      <c r="CQ83">
        <f t="shared" si="53"/>
        <v>0</v>
      </c>
      <c r="CR83">
        <f t="shared" si="54"/>
        <v>0</v>
      </c>
      <c r="CS83">
        <f t="shared" si="55"/>
        <v>0</v>
      </c>
      <c r="CT83">
        <f t="shared" si="56"/>
        <v>0</v>
      </c>
      <c r="CU83">
        <f t="shared" si="57"/>
        <v>0</v>
      </c>
      <c r="CV83">
        <f t="shared" si="58"/>
        <v>0</v>
      </c>
      <c r="CW83">
        <f t="shared" si="59"/>
        <v>0</v>
      </c>
      <c r="CX83">
        <f t="shared" si="60"/>
        <v>0</v>
      </c>
      <c r="CY83">
        <f t="shared" si="61"/>
        <v>0</v>
      </c>
      <c r="CZ83">
        <f t="shared" si="62"/>
        <v>0</v>
      </c>
      <c r="DN83">
        <v>0</v>
      </c>
      <c r="DO83">
        <v>0</v>
      </c>
      <c r="DP83">
        <v>1</v>
      </c>
      <c r="DQ83">
        <v>1</v>
      </c>
      <c r="DR83">
        <v>1</v>
      </c>
      <c r="DS83">
        <v>1</v>
      </c>
      <c r="DT83">
        <v>1</v>
      </c>
      <c r="DU83">
        <v>1010</v>
      </c>
      <c r="DV83" t="s">
        <v>76</v>
      </c>
      <c r="DW83" t="s">
        <v>76</v>
      </c>
      <c r="DX83">
        <v>1</v>
      </c>
      <c r="EE83">
        <v>5677325</v>
      </c>
      <c r="EF83">
        <v>2</v>
      </c>
      <c r="EG83" t="s">
        <v>44</v>
      </c>
      <c r="EH83">
        <v>0</v>
      </c>
      <c r="EJ83">
        <v>1</v>
      </c>
      <c r="EK83">
        <v>11</v>
      </c>
      <c r="EL83" t="s">
        <v>170</v>
      </c>
      <c r="EM83" t="s">
        <v>171</v>
      </c>
      <c r="EQ83">
        <v>0</v>
      </c>
      <c r="ER83">
        <v>0</v>
      </c>
      <c r="ES83">
        <v>0</v>
      </c>
      <c r="ET83">
        <v>0</v>
      </c>
      <c r="EU83">
        <v>0</v>
      </c>
      <c r="EV83">
        <v>0</v>
      </c>
      <c r="EW83">
        <v>0</v>
      </c>
      <c r="EX83">
        <v>0</v>
      </c>
    </row>
    <row r="84" spans="1:154" ht="12.75">
      <c r="A84">
        <v>17</v>
      </c>
      <c r="B84">
        <v>1</v>
      </c>
      <c r="C84">
        <f>ROW(SmtRes!A167)</f>
        <v>167</v>
      </c>
      <c r="D84">
        <f>ROW(EtalonRes!A167)</f>
        <v>167</v>
      </c>
      <c r="E84" t="s">
        <v>48</v>
      </c>
      <c r="F84" t="s">
        <v>212</v>
      </c>
      <c r="G84" t="s">
        <v>213</v>
      </c>
      <c r="H84" t="s">
        <v>214</v>
      </c>
      <c r="I84">
        <v>0.264</v>
      </c>
      <c r="J84">
        <v>0</v>
      </c>
      <c r="O84">
        <f t="shared" si="38"/>
        <v>7046.53</v>
      </c>
      <c r="P84">
        <f t="shared" si="39"/>
        <v>6141.11</v>
      </c>
      <c r="Q84">
        <f t="shared" si="40"/>
        <v>130.16</v>
      </c>
      <c r="R84">
        <f t="shared" si="41"/>
        <v>4.35</v>
      </c>
      <c r="S84">
        <f t="shared" si="42"/>
        <v>775.26</v>
      </c>
      <c r="T84">
        <f t="shared" si="43"/>
        <v>0</v>
      </c>
      <c r="U84">
        <f t="shared" si="44"/>
        <v>8.603760000000001</v>
      </c>
      <c r="V84">
        <f t="shared" si="45"/>
        <v>0.08184000000000001</v>
      </c>
      <c r="W84">
        <f t="shared" si="46"/>
        <v>0</v>
      </c>
      <c r="X84">
        <f t="shared" si="47"/>
        <v>659.55</v>
      </c>
      <c r="Y84">
        <f t="shared" si="48"/>
        <v>662.67</v>
      </c>
      <c r="AA84">
        <v>0</v>
      </c>
      <c r="AB84">
        <f t="shared" si="49"/>
        <v>8764.9</v>
      </c>
      <c r="AC84">
        <f>(ES84)</f>
        <v>8367.55</v>
      </c>
      <c r="AD84">
        <f>(ET84)</f>
        <v>108.6</v>
      </c>
      <c r="AE84">
        <f>(EU84)</f>
        <v>1.62</v>
      </c>
      <c r="AF84">
        <f>(EV84)</f>
        <v>288.75</v>
      </c>
      <c r="AG84">
        <f>(AP84)</f>
        <v>0</v>
      </c>
      <c r="AH84">
        <f>(EW84)</f>
        <v>32.59</v>
      </c>
      <c r="AI84">
        <f>(EX84)</f>
        <v>0.31</v>
      </c>
      <c r="AJ84">
        <f>(AS84)</f>
        <v>0</v>
      </c>
      <c r="AK84">
        <v>8764.9</v>
      </c>
      <c r="AL84">
        <v>8367.55</v>
      </c>
      <c r="AM84">
        <v>108.6</v>
      </c>
      <c r="AN84">
        <v>1.62</v>
      </c>
      <c r="AO84">
        <v>288.75</v>
      </c>
      <c r="AP84">
        <v>0</v>
      </c>
      <c r="AQ84">
        <v>32.59</v>
      </c>
      <c r="AR84">
        <v>0.31</v>
      </c>
      <c r="AS84">
        <v>0</v>
      </c>
      <c r="AT84">
        <f t="shared" si="50"/>
        <v>84.6</v>
      </c>
      <c r="AU84">
        <f t="shared" si="51"/>
        <v>85</v>
      </c>
      <c r="AV84">
        <v>1</v>
      </c>
      <c r="AW84">
        <v>1</v>
      </c>
      <c r="AX84">
        <v>1</v>
      </c>
      <c r="AY84">
        <v>1</v>
      </c>
      <c r="AZ84">
        <v>3.42</v>
      </c>
      <c r="BA84">
        <v>10.17</v>
      </c>
      <c r="BB84">
        <v>4.54</v>
      </c>
      <c r="BC84">
        <v>2.78</v>
      </c>
      <c r="BH84">
        <v>0</v>
      </c>
      <c r="BI84">
        <v>1</v>
      </c>
      <c r="BJ84" t="s">
        <v>215</v>
      </c>
      <c r="BM84">
        <v>15</v>
      </c>
      <c r="BN84">
        <v>0</v>
      </c>
      <c r="BO84" t="s">
        <v>212</v>
      </c>
      <c r="BP84">
        <v>1</v>
      </c>
      <c r="BQ84">
        <v>2</v>
      </c>
      <c r="BR84">
        <v>0</v>
      </c>
      <c r="BS84">
        <v>10.17</v>
      </c>
      <c r="BT84">
        <v>1</v>
      </c>
      <c r="BU84">
        <v>1</v>
      </c>
      <c r="BV84">
        <v>1</v>
      </c>
      <c r="BW84">
        <v>1</v>
      </c>
      <c r="BX84">
        <v>1</v>
      </c>
      <c r="BZ84">
        <v>84.6</v>
      </c>
      <c r="CA84">
        <v>85</v>
      </c>
      <c r="CF84">
        <v>0</v>
      </c>
      <c r="CG84">
        <v>0</v>
      </c>
      <c r="CM84">
        <v>0</v>
      </c>
      <c r="CO84">
        <v>0</v>
      </c>
      <c r="CP84">
        <f t="shared" si="52"/>
        <v>7046.53</v>
      </c>
      <c r="CQ84">
        <f t="shared" si="53"/>
        <v>23261.788999999997</v>
      </c>
      <c r="CR84">
        <f t="shared" si="54"/>
        <v>493.044</v>
      </c>
      <c r="CS84">
        <f t="shared" si="55"/>
        <v>16.4754</v>
      </c>
      <c r="CT84">
        <f t="shared" si="56"/>
        <v>2936.5875</v>
      </c>
      <c r="CU84">
        <f t="shared" si="57"/>
        <v>0</v>
      </c>
      <c r="CV84">
        <f t="shared" si="58"/>
        <v>32.59</v>
      </c>
      <c r="CW84">
        <f t="shared" si="59"/>
        <v>0.31</v>
      </c>
      <c r="CX84">
        <f t="shared" si="60"/>
        <v>0</v>
      </c>
      <c r="CY84">
        <f t="shared" si="61"/>
        <v>659.5500599999999</v>
      </c>
      <c r="CZ84">
        <f t="shared" si="62"/>
        <v>662.6685000000001</v>
      </c>
      <c r="DN84">
        <v>0</v>
      </c>
      <c r="DO84">
        <v>0</v>
      </c>
      <c r="DP84">
        <v>1</v>
      </c>
      <c r="DQ84">
        <v>1</v>
      </c>
      <c r="DR84">
        <v>1</v>
      </c>
      <c r="DS84">
        <v>1</v>
      </c>
      <c r="DT84">
        <v>1</v>
      </c>
      <c r="DU84">
        <v>1005</v>
      </c>
      <c r="DV84" t="s">
        <v>214</v>
      </c>
      <c r="DW84" t="s">
        <v>214</v>
      </c>
      <c r="DX84">
        <v>100</v>
      </c>
      <c r="EE84">
        <v>5677328</v>
      </c>
      <c r="EF84">
        <v>2</v>
      </c>
      <c r="EG84" t="s">
        <v>44</v>
      </c>
      <c r="EH84">
        <v>0</v>
      </c>
      <c r="EJ84">
        <v>1</v>
      </c>
      <c r="EK84">
        <v>15</v>
      </c>
      <c r="EL84" t="s">
        <v>45</v>
      </c>
      <c r="EM84" t="s">
        <v>46</v>
      </c>
      <c r="EP84" t="s">
        <v>216</v>
      </c>
      <c r="EQ84">
        <v>0</v>
      </c>
      <c r="ER84">
        <v>8764.9</v>
      </c>
      <c r="ES84">
        <v>8367.55</v>
      </c>
      <c r="ET84">
        <v>108.6</v>
      </c>
      <c r="EU84">
        <v>1.62</v>
      </c>
      <c r="EV84">
        <v>288.75</v>
      </c>
      <c r="EW84">
        <v>32.59</v>
      </c>
      <c r="EX84">
        <v>0.31</v>
      </c>
    </row>
    <row r="86" spans="1:39" ht="12.75">
      <c r="A86" s="2">
        <v>51</v>
      </c>
      <c r="B86" s="2">
        <f>B70</f>
        <v>1</v>
      </c>
      <c r="C86" s="2">
        <f>A70</f>
        <v>4</v>
      </c>
      <c r="D86" s="2">
        <f>ROW(A70)</f>
        <v>70</v>
      </c>
      <c r="E86" s="2"/>
      <c r="F86" s="2" t="str">
        <f>IF(F70&lt;&gt;"",F70,"")</f>
        <v>Новый раздел</v>
      </c>
      <c r="G86" s="2" t="str">
        <f>IF(G70&lt;&gt;"",G70,"")</f>
        <v>Устройство временного ограждения</v>
      </c>
      <c r="H86" s="2"/>
      <c r="I86" s="2"/>
      <c r="J86" s="2"/>
      <c r="K86" s="2"/>
      <c r="L86" s="2"/>
      <c r="M86" s="2"/>
      <c r="N86" s="2"/>
      <c r="O86" s="2">
        <f aca="true" t="shared" si="65" ref="O86:Y86">ROUND(AB86,2)</f>
        <v>34564.46</v>
      </c>
      <c r="P86" s="2">
        <f t="shared" si="65"/>
        <v>24498.88</v>
      </c>
      <c r="Q86" s="2">
        <f t="shared" si="65"/>
        <v>2794.49</v>
      </c>
      <c r="R86" s="2">
        <f t="shared" si="65"/>
        <v>650.31</v>
      </c>
      <c r="S86" s="2">
        <f t="shared" si="65"/>
        <v>7271.09</v>
      </c>
      <c r="T86" s="2">
        <f t="shared" si="65"/>
        <v>0</v>
      </c>
      <c r="U86" s="2">
        <f t="shared" si="65"/>
        <v>81.44</v>
      </c>
      <c r="V86" s="2">
        <f t="shared" si="65"/>
        <v>5.43</v>
      </c>
      <c r="W86" s="2">
        <f t="shared" si="65"/>
        <v>0</v>
      </c>
      <c r="X86" s="2">
        <f t="shared" si="65"/>
        <v>9386.82</v>
      </c>
      <c r="Y86" s="2">
        <f t="shared" si="65"/>
        <v>6733.19</v>
      </c>
      <c r="Z86" s="2"/>
      <c r="AA86" s="2"/>
      <c r="AB86" s="2">
        <f>ROUND(SUMIF(AA74:AA84,"=0",O74:O84),2)</f>
        <v>34564.46</v>
      </c>
      <c r="AC86" s="2">
        <f>ROUND(SUMIF(AA74:AA84,"=0",P74:P84),2)</f>
        <v>24498.88</v>
      </c>
      <c r="AD86" s="2">
        <f>ROUND(SUMIF(AA74:AA84,"=0",Q74:Q84),2)</f>
        <v>2794.49</v>
      </c>
      <c r="AE86" s="2">
        <f>ROUND(SUMIF(AA74:AA84,"=0",R74:R84),2)</f>
        <v>650.31</v>
      </c>
      <c r="AF86" s="2">
        <f>ROUND(SUMIF(AA74:AA84,"=0",S74:S84),2)</f>
        <v>7271.09</v>
      </c>
      <c r="AG86" s="2">
        <f>ROUND(SUMIF(AA74:AA84,"=0",T74:T84),2)</f>
        <v>0</v>
      </c>
      <c r="AH86" s="2">
        <f>ROUND(SUMIF(AA74:AA84,"=0",U74:U84),2)</f>
        <v>81.44</v>
      </c>
      <c r="AI86" s="2">
        <f>ROUND(SUMIF(AA74:AA84,"=0",V74:V84),2)</f>
        <v>5.43</v>
      </c>
      <c r="AJ86" s="2">
        <f>ROUND(SUMIF(AA74:AA84,"=0",W74:W84),2)</f>
        <v>0</v>
      </c>
      <c r="AK86" s="2">
        <f>ROUND(SUMIF(AA74:AA84,"=0",X74:X84),2)</f>
        <v>9386.82</v>
      </c>
      <c r="AL86" s="2">
        <f>ROUND(SUMIF(AA74:AA84,"=0",Y74:Y84),2)</f>
        <v>6733.19</v>
      </c>
      <c r="AM86" s="2">
        <v>0</v>
      </c>
    </row>
    <row r="88" spans="1:14" ht="12.75">
      <c r="A88" s="3">
        <v>50</v>
      </c>
      <c r="B88" s="3">
        <v>0</v>
      </c>
      <c r="C88" s="3">
        <v>0</v>
      </c>
      <c r="D88" s="3">
        <v>1</v>
      </c>
      <c r="E88" s="3">
        <v>0</v>
      </c>
      <c r="F88" s="3">
        <f>Source!O86</f>
        <v>34564.46</v>
      </c>
      <c r="G88" s="3" t="s">
        <v>115</v>
      </c>
      <c r="H88" s="3" t="s">
        <v>116</v>
      </c>
      <c r="I88" s="3"/>
      <c r="J88" s="3"/>
      <c r="K88" s="3">
        <v>201</v>
      </c>
      <c r="L88" s="3">
        <v>1</v>
      </c>
      <c r="M88" s="3">
        <v>3</v>
      </c>
      <c r="N88" s="3" t="s">
        <v>3</v>
      </c>
    </row>
    <row r="89" spans="1:14" ht="12.75">
      <c r="A89" s="3">
        <v>50</v>
      </c>
      <c r="B89" s="3">
        <v>0</v>
      </c>
      <c r="C89" s="3">
        <v>0</v>
      </c>
      <c r="D89" s="3">
        <v>1</v>
      </c>
      <c r="E89" s="3">
        <v>202</v>
      </c>
      <c r="F89" s="3">
        <f>Source!P86</f>
        <v>24498.88</v>
      </c>
      <c r="G89" s="3" t="s">
        <v>117</v>
      </c>
      <c r="H89" s="3" t="s">
        <v>118</v>
      </c>
      <c r="I89" s="3"/>
      <c r="J89" s="3"/>
      <c r="K89" s="3">
        <v>202</v>
      </c>
      <c r="L89" s="3">
        <v>2</v>
      </c>
      <c r="M89" s="3">
        <v>3</v>
      </c>
      <c r="N89" s="3" t="s">
        <v>3</v>
      </c>
    </row>
    <row r="90" spans="1:14" ht="12.75">
      <c r="A90" s="3">
        <v>50</v>
      </c>
      <c r="B90" s="3">
        <v>0</v>
      </c>
      <c r="C90" s="3">
        <v>0</v>
      </c>
      <c r="D90" s="3">
        <v>1</v>
      </c>
      <c r="E90" s="3">
        <v>203</v>
      </c>
      <c r="F90" s="3">
        <f>Source!Q86</f>
        <v>2794.49</v>
      </c>
      <c r="G90" s="3" t="s">
        <v>119</v>
      </c>
      <c r="H90" s="3" t="s">
        <v>120</v>
      </c>
      <c r="I90" s="3"/>
      <c r="J90" s="3"/>
      <c r="K90" s="3">
        <v>203</v>
      </c>
      <c r="L90" s="3">
        <v>3</v>
      </c>
      <c r="M90" s="3">
        <v>3</v>
      </c>
      <c r="N90" s="3" t="s">
        <v>3</v>
      </c>
    </row>
    <row r="91" spans="1:14" ht="12.75">
      <c r="A91" s="3">
        <v>50</v>
      </c>
      <c r="B91" s="3">
        <v>0</v>
      </c>
      <c r="C91" s="3">
        <v>0</v>
      </c>
      <c r="D91" s="3">
        <v>1</v>
      </c>
      <c r="E91" s="3">
        <v>204</v>
      </c>
      <c r="F91" s="3">
        <f>Source!R86</f>
        <v>650.31</v>
      </c>
      <c r="G91" s="3" t="s">
        <v>121</v>
      </c>
      <c r="H91" s="3" t="s">
        <v>122</v>
      </c>
      <c r="I91" s="3"/>
      <c r="J91" s="3"/>
      <c r="K91" s="3">
        <v>204</v>
      </c>
      <c r="L91" s="3">
        <v>4</v>
      </c>
      <c r="M91" s="3">
        <v>3</v>
      </c>
      <c r="N91" s="3" t="s">
        <v>3</v>
      </c>
    </row>
    <row r="92" spans="1:14" ht="12.75">
      <c r="A92" s="3">
        <v>50</v>
      </c>
      <c r="B92" s="3">
        <v>0</v>
      </c>
      <c r="C92" s="3">
        <v>0</v>
      </c>
      <c r="D92" s="3">
        <v>1</v>
      </c>
      <c r="E92" s="3">
        <v>0</v>
      </c>
      <c r="F92" s="3">
        <f>Source!S86</f>
        <v>7271.09</v>
      </c>
      <c r="G92" s="3" t="s">
        <v>123</v>
      </c>
      <c r="H92" s="3" t="s">
        <v>124</v>
      </c>
      <c r="I92" s="3"/>
      <c r="J92" s="3"/>
      <c r="K92" s="3">
        <v>205</v>
      </c>
      <c r="L92" s="3">
        <v>5</v>
      </c>
      <c r="M92" s="3">
        <v>3</v>
      </c>
      <c r="N92" s="3" t="s">
        <v>3</v>
      </c>
    </row>
    <row r="93" spans="1:14" ht="12.75">
      <c r="A93" s="3">
        <v>50</v>
      </c>
      <c r="B93" s="3">
        <v>0</v>
      </c>
      <c r="C93" s="3">
        <v>0</v>
      </c>
      <c r="D93" s="3">
        <v>1</v>
      </c>
      <c r="E93" s="3">
        <v>206</v>
      </c>
      <c r="F93" s="3">
        <f>Source!T86</f>
        <v>0</v>
      </c>
      <c r="G93" s="3" t="s">
        <v>125</v>
      </c>
      <c r="H93" s="3" t="s">
        <v>126</v>
      </c>
      <c r="I93" s="3"/>
      <c r="J93" s="3"/>
      <c r="K93" s="3">
        <v>206</v>
      </c>
      <c r="L93" s="3">
        <v>6</v>
      </c>
      <c r="M93" s="3">
        <v>3</v>
      </c>
      <c r="N93" s="3" t="s">
        <v>3</v>
      </c>
    </row>
    <row r="94" spans="1:14" ht="12.75">
      <c r="A94" s="3">
        <v>50</v>
      </c>
      <c r="B94" s="3">
        <v>0</v>
      </c>
      <c r="C94" s="3">
        <v>0</v>
      </c>
      <c r="D94" s="3">
        <v>1</v>
      </c>
      <c r="E94" s="3">
        <v>207</v>
      </c>
      <c r="F94" s="3">
        <f>Source!U86</f>
        <v>81.44</v>
      </c>
      <c r="G94" s="3" t="s">
        <v>127</v>
      </c>
      <c r="H94" s="3" t="s">
        <v>128</v>
      </c>
      <c r="I94" s="3"/>
      <c r="J94" s="3"/>
      <c r="K94" s="3">
        <v>207</v>
      </c>
      <c r="L94" s="3">
        <v>7</v>
      </c>
      <c r="M94" s="3">
        <v>3</v>
      </c>
      <c r="N94" s="3" t="s">
        <v>3</v>
      </c>
    </row>
    <row r="95" spans="1:14" ht="12.75">
      <c r="A95" s="3">
        <v>50</v>
      </c>
      <c r="B95" s="3">
        <v>0</v>
      </c>
      <c r="C95" s="3">
        <v>0</v>
      </c>
      <c r="D95" s="3">
        <v>1</v>
      </c>
      <c r="E95" s="3">
        <v>208</v>
      </c>
      <c r="F95" s="3">
        <f>Source!V86</f>
        <v>5.43</v>
      </c>
      <c r="G95" s="3" t="s">
        <v>129</v>
      </c>
      <c r="H95" s="3" t="s">
        <v>130</v>
      </c>
      <c r="I95" s="3"/>
      <c r="J95" s="3"/>
      <c r="K95" s="3">
        <v>208</v>
      </c>
      <c r="L95" s="3">
        <v>8</v>
      </c>
      <c r="M95" s="3">
        <v>3</v>
      </c>
      <c r="N95" s="3" t="s">
        <v>3</v>
      </c>
    </row>
    <row r="96" spans="1:14" ht="12.75">
      <c r="A96" s="3">
        <v>50</v>
      </c>
      <c r="B96" s="3">
        <v>0</v>
      </c>
      <c r="C96" s="3">
        <v>0</v>
      </c>
      <c r="D96" s="3">
        <v>1</v>
      </c>
      <c r="E96" s="3">
        <v>209</v>
      </c>
      <c r="F96" s="3">
        <f>Source!W86</f>
        <v>0</v>
      </c>
      <c r="G96" s="3" t="s">
        <v>131</v>
      </c>
      <c r="H96" s="3" t="s">
        <v>132</v>
      </c>
      <c r="I96" s="3"/>
      <c r="J96" s="3"/>
      <c r="K96" s="3">
        <v>209</v>
      </c>
      <c r="L96" s="3">
        <v>9</v>
      </c>
      <c r="M96" s="3">
        <v>3</v>
      </c>
      <c r="N96" s="3" t="s">
        <v>3</v>
      </c>
    </row>
    <row r="97" spans="1:14" ht="12.75">
      <c r="A97" s="3">
        <v>50</v>
      </c>
      <c r="B97" s="3">
        <v>0</v>
      </c>
      <c r="C97" s="3">
        <v>0</v>
      </c>
      <c r="D97" s="3">
        <v>1</v>
      </c>
      <c r="E97" s="3">
        <v>0</v>
      </c>
      <c r="F97" s="3">
        <f>Source!X86</f>
        <v>9386.82</v>
      </c>
      <c r="G97" s="3" t="s">
        <v>133</v>
      </c>
      <c r="H97" s="3" t="s">
        <v>134</v>
      </c>
      <c r="I97" s="3"/>
      <c r="J97" s="3"/>
      <c r="K97" s="3">
        <v>210</v>
      </c>
      <c r="L97" s="3">
        <v>10</v>
      </c>
      <c r="M97" s="3">
        <v>3</v>
      </c>
      <c r="N97" s="3" t="s">
        <v>3</v>
      </c>
    </row>
    <row r="98" spans="1:14" ht="12.75">
      <c r="A98" s="3">
        <v>50</v>
      </c>
      <c r="B98" s="3">
        <v>0</v>
      </c>
      <c r="C98" s="3">
        <v>0</v>
      </c>
      <c r="D98" s="3">
        <v>1</v>
      </c>
      <c r="E98" s="3">
        <v>0</v>
      </c>
      <c r="F98" s="3">
        <f>Source!Y86</f>
        <v>6733.19</v>
      </c>
      <c r="G98" s="3" t="s">
        <v>135</v>
      </c>
      <c r="H98" s="3" t="s">
        <v>136</v>
      </c>
      <c r="I98" s="3"/>
      <c r="J98" s="3"/>
      <c r="K98" s="3">
        <v>211</v>
      </c>
      <c r="L98" s="3">
        <v>11</v>
      </c>
      <c r="M98" s="3">
        <v>3</v>
      </c>
      <c r="N98" s="3" t="s">
        <v>3</v>
      </c>
    </row>
    <row r="99" spans="1:14" ht="12.75">
      <c r="A99" s="3">
        <v>50</v>
      </c>
      <c r="B99" s="3">
        <v>1</v>
      </c>
      <c r="C99" s="3">
        <v>0</v>
      </c>
      <c r="D99" s="3">
        <v>2</v>
      </c>
      <c r="E99" s="3">
        <v>201</v>
      </c>
      <c r="F99" s="3">
        <f>ROUND(Source!F88,2)</f>
        <v>34564.46</v>
      </c>
      <c r="G99" s="3" t="s">
        <v>137</v>
      </c>
      <c r="H99" s="3" t="s">
        <v>138</v>
      </c>
      <c r="I99" s="3"/>
      <c r="J99" s="3"/>
      <c r="K99" s="3">
        <v>212</v>
      </c>
      <c r="L99" s="3">
        <v>12</v>
      </c>
      <c r="M99" s="3">
        <v>0</v>
      </c>
      <c r="N99" s="3" t="s">
        <v>3</v>
      </c>
    </row>
    <row r="100" spans="1:14" ht="12.75">
      <c r="A100" s="3">
        <v>50</v>
      </c>
      <c r="B100" s="3">
        <v>1</v>
      </c>
      <c r="C100" s="3">
        <v>0</v>
      </c>
      <c r="D100" s="3">
        <v>2</v>
      </c>
      <c r="E100" s="3">
        <v>210</v>
      </c>
      <c r="F100" s="3">
        <f>ROUND(Source!F97,2)</f>
        <v>9386.82</v>
      </c>
      <c r="G100" s="3" t="s">
        <v>139</v>
      </c>
      <c r="H100" s="3" t="s">
        <v>140</v>
      </c>
      <c r="I100" s="3"/>
      <c r="J100" s="3"/>
      <c r="K100" s="3">
        <v>212</v>
      </c>
      <c r="L100" s="3">
        <v>13</v>
      </c>
      <c r="M100" s="3">
        <v>0</v>
      </c>
      <c r="N100" s="3" t="s">
        <v>3</v>
      </c>
    </row>
    <row r="101" spans="1:14" ht="12.75">
      <c r="A101" s="3">
        <v>50</v>
      </c>
      <c r="B101" s="3">
        <v>1</v>
      </c>
      <c r="C101" s="3">
        <v>0</v>
      </c>
      <c r="D101" s="3">
        <v>2</v>
      </c>
      <c r="E101" s="3">
        <v>211</v>
      </c>
      <c r="F101" s="3">
        <f>ROUND(Source!F98,2)</f>
        <v>6733.19</v>
      </c>
      <c r="G101" s="3" t="s">
        <v>141</v>
      </c>
      <c r="H101" s="3" t="s">
        <v>142</v>
      </c>
      <c r="I101" s="3"/>
      <c r="J101" s="3"/>
      <c r="K101" s="3">
        <v>212</v>
      </c>
      <c r="L101" s="3">
        <v>14</v>
      </c>
      <c r="M101" s="3">
        <v>0</v>
      </c>
      <c r="N101" s="3" t="s">
        <v>3</v>
      </c>
    </row>
    <row r="102" spans="1:14" ht="12.75">
      <c r="A102" s="3">
        <v>50</v>
      </c>
      <c r="B102" s="3">
        <v>1</v>
      </c>
      <c r="C102" s="3">
        <v>0</v>
      </c>
      <c r="D102" s="3">
        <v>2</v>
      </c>
      <c r="E102" s="3">
        <v>0</v>
      </c>
      <c r="F102" s="3">
        <f>ROUND(Source!F99+Source!F100+Source!F101,2)</f>
        <v>50684.47</v>
      </c>
      <c r="G102" s="3" t="s">
        <v>143</v>
      </c>
      <c r="H102" s="3" t="s">
        <v>144</v>
      </c>
      <c r="I102" s="3"/>
      <c r="J102" s="3"/>
      <c r="K102" s="3">
        <v>212</v>
      </c>
      <c r="L102" s="3">
        <v>15</v>
      </c>
      <c r="M102" s="3">
        <v>0</v>
      </c>
      <c r="N102" s="3" t="s">
        <v>3</v>
      </c>
    </row>
    <row r="103" spans="1:14" ht="12.75">
      <c r="A103" s="3">
        <v>50</v>
      </c>
      <c r="B103" s="3">
        <v>0</v>
      </c>
      <c r="C103" s="3">
        <v>0</v>
      </c>
      <c r="D103" s="3">
        <v>2</v>
      </c>
      <c r="E103" s="3">
        <v>0</v>
      </c>
      <c r="F103" s="3">
        <f>ROUND(Source!F94+Source!F95,2)</f>
        <v>86.87</v>
      </c>
      <c r="G103" s="3" t="s">
        <v>145</v>
      </c>
      <c r="H103" s="3" t="s">
        <v>146</v>
      </c>
      <c r="I103" s="3"/>
      <c r="J103" s="3"/>
      <c r="K103" s="3">
        <v>212</v>
      </c>
      <c r="L103" s="3">
        <v>16</v>
      </c>
      <c r="M103" s="3">
        <v>3</v>
      </c>
      <c r="N103" s="3" t="s">
        <v>3</v>
      </c>
    </row>
    <row r="104" spans="1:14" ht="12.75">
      <c r="A104" s="3">
        <v>50</v>
      </c>
      <c r="B104" s="3">
        <v>0</v>
      </c>
      <c r="C104" s="3">
        <v>0</v>
      </c>
      <c r="D104" s="3">
        <v>2</v>
      </c>
      <c r="E104" s="3">
        <v>205</v>
      </c>
      <c r="F104" s="3">
        <f>ROUND(Source!F92+Source!F91,2)</f>
        <v>7921.4</v>
      </c>
      <c r="G104" s="3" t="s">
        <v>147</v>
      </c>
      <c r="H104" s="3" t="s">
        <v>148</v>
      </c>
      <c r="I104" s="3"/>
      <c r="J104" s="3"/>
      <c r="K104" s="3">
        <v>212</v>
      </c>
      <c r="L104" s="3">
        <v>17</v>
      </c>
      <c r="M104" s="3">
        <v>3</v>
      </c>
      <c r="N104" s="3" t="s">
        <v>3</v>
      </c>
    </row>
    <row r="105" spans="1:14" ht="12.75">
      <c r="A105" s="3">
        <v>50</v>
      </c>
      <c r="B105" s="3">
        <f>IF(Source!F105&lt;&gt;0,1,0)</f>
        <v>1</v>
      </c>
      <c r="C105" s="3">
        <v>0</v>
      </c>
      <c r="D105" s="3">
        <v>2</v>
      </c>
      <c r="E105" s="3">
        <v>0</v>
      </c>
      <c r="F105" s="3">
        <f>ROUND(1.2,2)</f>
        <v>1.2</v>
      </c>
      <c r="G105" s="3" t="s">
        <v>149</v>
      </c>
      <c r="H105" s="3" t="s">
        <v>150</v>
      </c>
      <c r="I105" s="3"/>
      <c r="J105" s="3"/>
      <c r="K105" s="3">
        <v>212</v>
      </c>
      <c r="L105" s="3">
        <v>18</v>
      </c>
      <c r="M105" s="3">
        <v>1</v>
      </c>
      <c r="N105" s="3" t="s">
        <v>151</v>
      </c>
    </row>
    <row r="106" spans="1:14" ht="12.75">
      <c r="A106" s="3">
        <v>50</v>
      </c>
      <c r="B106" s="3">
        <f>IF(Source!F106&lt;&gt;0,1,0)</f>
        <v>1</v>
      </c>
      <c r="C106" s="3">
        <v>0</v>
      </c>
      <c r="D106" s="3">
        <v>2</v>
      </c>
      <c r="E106" s="3">
        <v>0</v>
      </c>
      <c r="F106" s="3">
        <f>ROUND(IF(Source!F105&gt;0,Source!F102*(Source!F105/100+1),0),2)</f>
        <v>51292.68</v>
      </c>
      <c r="G106" s="3" t="s">
        <v>152</v>
      </c>
      <c r="H106" s="3" t="s">
        <v>153</v>
      </c>
      <c r="I106" s="3"/>
      <c r="J106" s="3"/>
      <c r="K106" s="3">
        <v>212</v>
      </c>
      <c r="L106" s="3">
        <v>19</v>
      </c>
      <c r="M106" s="3">
        <v>1</v>
      </c>
      <c r="N106" s="3" t="s">
        <v>3</v>
      </c>
    </row>
    <row r="107" spans="1:14" ht="12.75">
      <c r="A107" s="3">
        <v>50</v>
      </c>
      <c r="B107" s="3">
        <f>IF(Source!F107&lt;&gt;0,1,0)</f>
        <v>0</v>
      </c>
      <c r="C107" s="3">
        <v>0</v>
      </c>
      <c r="D107" s="3">
        <v>2</v>
      </c>
      <c r="E107" s="3">
        <v>0</v>
      </c>
      <c r="F107" s="3">
        <v>0</v>
      </c>
      <c r="G107" s="3" t="s">
        <v>154</v>
      </c>
      <c r="H107" s="3" t="s">
        <v>155</v>
      </c>
      <c r="I107" s="3"/>
      <c r="J107" s="3"/>
      <c r="K107" s="3">
        <v>212</v>
      </c>
      <c r="L107" s="3">
        <v>20</v>
      </c>
      <c r="M107" s="3">
        <v>1</v>
      </c>
      <c r="N107" s="3" t="s">
        <v>156</v>
      </c>
    </row>
    <row r="108" spans="1:14" ht="12.75">
      <c r="A108" s="3">
        <v>50</v>
      </c>
      <c r="B108" s="3">
        <f>IF(Source!F108&lt;&gt;0,1,0)</f>
        <v>0</v>
      </c>
      <c r="C108" s="3">
        <v>0</v>
      </c>
      <c r="D108" s="3">
        <v>2</v>
      </c>
      <c r="E108" s="3">
        <v>0</v>
      </c>
      <c r="F108" s="3">
        <f>ROUND(IF(Source!F107&gt;0,IF(Source!F105&gt;0,Source!F106*(Source!F107/100+1),Source!F102*(Source!F107/100+1)),0),2)</f>
        <v>0</v>
      </c>
      <c r="G108" s="3" t="s">
        <v>157</v>
      </c>
      <c r="H108" s="3" t="s">
        <v>158</v>
      </c>
      <c r="I108" s="3"/>
      <c r="J108" s="3"/>
      <c r="K108" s="3">
        <v>212</v>
      </c>
      <c r="L108" s="3">
        <v>21</v>
      </c>
      <c r="M108" s="3">
        <v>1</v>
      </c>
      <c r="N108" s="3" t="s">
        <v>3</v>
      </c>
    </row>
    <row r="109" spans="1:14" ht="12.75">
      <c r="A109" s="3">
        <v>50</v>
      </c>
      <c r="B109" s="3">
        <v>1</v>
      </c>
      <c r="C109" s="3">
        <v>0</v>
      </c>
      <c r="D109" s="3">
        <v>2</v>
      </c>
      <c r="E109" s="3">
        <v>0</v>
      </c>
      <c r="F109" s="3">
        <f>ROUND(IF(Source!F108&gt;0,Source!F108*0.18,IF(Source!F105&gt;0,Source!F106*0.18,Source!F102*0.18)),2)</f>
        <v>9232.68</v>
      </c>
      <c r="G109" s="3" t="s">
        <v>159</v>
      </c>
      <c r="H109" s="3" t="s">
        <v>160</v>
      </c>
      <c r="I109" s="3"/>
      <c r="J109" s="3"/>
      <c r="K109" s="3">
        <v>212</v>
      </c>
      <c r="L109" s="3">
        <v>22</v>
      </c>
      <c r="M109" s="3">
        <v>0</v>
      </c>
      <c r="N109" s="3" t="s">
        <v>3</v>
      </c>
    </row>
    <row r="110" spans="1:14" ht="12.75">
      <c r="A110" s="3">
        <v>50</v>
      </c>
      <c r="B110" s="3">
        <v>1</v>
      </c>
      <c r="C110" s="3">
        <v>0</v>
      </c>
      <c r="D110" s="3">
        <v>2</v>
      </c>
      <c r="E110" s="3">
        <v>213</v>
      </c>
      <c r="F110" s="3">
        <f>ROUND(Source!F109/18*100+Source!F109,2)</f>
        <v>60525.35</v>
      </c>
      <c r="G110" s="3" t="s">
        <v>161</v>
      </c>
      <c r="H110" s="3" t="s">
        <v>161</v>
      </c>
      <c r="I110" s="3"/>
      <c r="J110" s="3"/>
      <c r="K110" s="3">
        <v>212</v>
      </c>
      <c r="L110" s="3">
        <v>23</v>
      </c>
      <c r="M110" s="3">
        <v>0</v>
      </c>
      <c r="N110" s="3" t="s">
        <v>3</v>
      </c>
    </row>
    <row r="112" spans="1:39" ht="12.75">
      <c r="A112" s="2">
        <v>51</v>
      </c>
      <c r="B112" s="2">
        <f>B20</f>
        <v>1</v>
      </c>
      <c r="C112" s="2">
        <f>A20</f>
        <v>3</v>
      </c>
      <c r="D112" s="2">
        <f>ROW(A20)</f>
        <v>20</v>
      </c>
      <c r="E112" s="2"/>
      <c r="F112" s="2" t="str">
        <f>IF(F20&lt;&gt;"",F20,"")</f>
        <v>Новая локальная смета</v>
      </c>
      <c r="G112" s="2" t="str">
        <f>IF(G20&lt;&gt;"",G20,"")</f>
        <v>Пункт мойки колес и временное ограждение</v>
      </c>
      <c r="H112" s="2"/>
      <c r="I112" s="2"/>
      <c r="J112" s="2"/>
      <c r="K112" s="2"/>
      <c r="L112" s="2"/>
      <c r="M112" s="2"/>
      <c r="N112" s="2"/>
      <c r="O112" s="2">
        <f aca="true" t="shared" si="66" ref="O112:Y112">ROUND(O44+O86+AB112,2)</f>
        <v>184344.45</v>
      </c>
      <c r="P112" s="2">
        <f t="shared" si="66"/>
        <v>105122.8</v>
      </c>
      <c r="Q112" s="2">
        <f t="shared" si="66"/>
        <v>26217.78</v>
      </c>
      <c r="R112" s="2">
        <f t="shared" si="66"/>
        <v>5786.02</v>
      </c>
      <c r="S112" s="2">
        <f t="shared" si="66"/>
        <v>53003.87</v>
      </c>
      <c r="T112" s="2">
        <f t="shared" si="66"/>
        <v>0</v>
      </c>
      <c r="U112" s="2">
        <f t="shared" si="66"/>
        <v>541.4</v>
      </c>
      <c r="V112" s="2">
        <f t="shared" si="66"/>
        <v>45.07</v>
      </c>
      <c r="W112" s="2">
        <f t="shared" si="66"/>
        <v>0</v>
      </c>
      <c r="X112" s="2">
        <f t="shared" si="66"/>
        <v>55797.13</v>
      </c>
      <c r="Y112" s="2">
        <f t="shared" si="66"/>
        <v>42616.69</v>
      </c>
      <c r="Z112" s="2"/>
      <c r="AA112" s="2"/>
      <c r="AB112" s="2">
        <v>0</v>
      </c>
      <c r="AC112" s="2">
        <v>0</v>
      </c>
      <c r="AD112" s="2">
        <v>0</v>
      </c>
      <c r="AE112" s="2">
        <v>0</v>
      </c>
      <c r="AF112" s="2">
        <v>0</v>
      </c>
      <c r="AG112" s="2">
        <v>0</v>
      </c>
      <c r="AH112" s="2">
        <v>0</v>
      </c>
      <c r="AI112" s="2">
        <v>0</v>
      </c>
      <c r="AJ112" s="2">
        <v>0</v>
      </c>
      <c r="AK112" s="2">
        <v>0</v>
      </c>
      <c r="AL112" s="2">
        <v>0</v>
      </c>
      <c r="AM112" s="2">
        <v>0</v>
      </c>
    </row>
    <row r="114" spans="1:14" ht="12.75">
      <c r="A114" s="3">
        <v>50</v>
      </c>
      <c r="B114" s="3">
        <v>0</v>
      </c>
      <c r="C114" s="3">
        <v>0</v>
      </c>
      <c r="D114" s="3">
        <v>1</v>
      </c>
      <c r="E114" s="3">
        <v>0</v>
      </c>
      <c r="F114" s="3">
        <f>Source!O112</f>
        <v>184344.45</v>
      </c>
      <c r="G114" s="3" t="s">
        <v>115</v>
      </c>
      <c r="H114" s="3" t="s">
        <v>116</v>
      </c>
      <c r="I114" s="3"/>
      <c r="J114" s="3"/>
      <c r="K114" s="3">
        <v>201</v>
      </c>
      <c r="L114" s="3">
        <v>1</v>
      </c>
      <c r="M114" s="3">
        <v>3</v>
      </c>
      <c r="N114" s="3" t="s">
        <v>3</v>
      </c>
    </row>
    <row r="115" spans="1:14" ht="12.75">
      <c r="A115" s="3">
        <v>50</v>
      </c>
      <c r="B115" s="3">
        <v>0</v>
      </c>
      <c r="C115" s="3">
        <v>0</v>
      </c>
      <c r="D115" s="3">
        <v>1</v>
      </c>
      <c r="E115" s="3">
        <v>202</v>
      </c>
      <c r="F115" s="3">
        <f>Source!P112</f>
        <v>105122.8</v>
      </c>
      <c r="G115" s="3" t="s">
        <v>117</v>
      </c>
      <c r="H115" s="3" t="s">
        <v>118</v>
      </c>
      <c r="I115" s="3"/>
      <c r="J115" s="3"/>
      <c r="K115" s="3">
        <v>202</v>
      </c>
      <c r="L115" s="3">
        <v>2</v>
      </c>
      <c r="M115" s="3">
        <v>3</v>
      </c>
      <c r="N115" s="3" t="s">
        <v>3</v>
      </c>
    </row>
    <row r="116" spans="1:14" ht="12.75">
      <c r="A116" s="3">
        <v>50</v>
      </c>
      <c r="B116" s="3">
        <v>0</v>
      </c>
      <c r="C116" s="3">
        <v>0</v>
      </c>
      <c r="D116" s="3">
        <v>1</v>
      </c>
      <c r="E116" s="3">
        <v>203</v>
      </c>
      <c r="F116" s="3">
        <f>Source!Q112</f>
        <v>26217.78</v>
      </c>
      <c r="G116" s="3" t="s">
        <v>119</v>
      </c>
      <c r="H116" s="3" t="s">
        <v>120</v>
      </c>
      <c r="I116" s="3"/>
      <c r="J116" s="3"/>
      <c r="K116" s="3">
        <v>203</v>
      </c>
      <c r="L116" s="3">
        <v>3</v>
      </c>
      <c r="M116" s="3">
        <v>3</v>
      </c>
      <c r="N116" s="3" t="s">
        <v>3</v>
      </c>
    </row>
    <row r="117" spans="1:14" ht="12.75">
      <c r="A117" s="3">
        <v>50</v>
      </c>
      <c r="B117" s="3">
        <v>0</v>
      </c>
      <c r="C117" s="3">
        <v>0</v>
      </c>
      <c r="D117" s="3">
        <v>1</v>
      </c>
      <c r="E117" s="3">
        <v>204</v>
      </c>
      <c r="F117" s="3">
        <f>Source!R112</f>
        <v>5786.02</v>
      </c>
      <c r="G117" s="3" t="s">
        <v>121</v>
      </c>
      <c r="H117" s="3" t="s">
        <v>122</v>
      </c>
      <c r="I117" s="3"/>
      <c r="J117" s="3"/>
      <c r="K117" s="3">
        <v>204</v>
      </c>
      <c r="L117" s="3">
        <v>4</v>
      </c>
      <c r="M117" s="3">
        <v>3</v>
      </c>
      <c r="N117" s="3" t="s">
        <v>3</v>
      </c>
    </row>
    <row r="118" spans="1:14" ht="12.75">
      <c r="A118" s="3">
        <v>50</v>
      </c>
      <c r="B118" s="3">
        <v>0</v>
      </c>
      <c r="C118" s="3">
        <v>0</v>
      </c>
      <c r="D118" s="3">
        <v>1</v>
      </c>
      <c r="E118" s="3">
        <v>0</v>
      </c>
      <c r="F118" s="3">
        <f>Source!S112</f>
        <v>53003.87</v>
      </c>
      <c r="G118" s="3" t="s">
        <v>123</v>
      </c>
      <c r="H118" s="3" t="s">
        <v>124</v>
      </c>
      <c r="I118" s="3"/>
      <c r="J118" s="3"/>
      <c r="K118" s="3">
        <v>205</v>
      </c>
      <c r="L118" s="3">
        <v>5</v>
      </c>
      <c r="M118" s="3">
        <v>3</v>
      </c>
      <c r="N118" s="3" t="s">
        <v>3</v>
      </c>
    </row>
    <row r="119" spans="1:14" ht="12.75">
      <c r="A119" s="3">
        <v>50</v>
      </c>
      <c r="B119" s="3">
        <v>0</v>
      </c>
      <c r="C119" s="3">
        <v>0</v>
      </c>
      <c r="D119" s="3">
        <v>1</v>
      </c>
      <c r="E119" s="3">
        <v>206</v>
      </c>
      <c r="F119" s="3">
        <f>Source!T112</f>
        <v>0</v>
      </c>
      <c r="G119" s="3" t="s">
        <v>125</v>
      </c>
      <c r="H119" s="3" t="s">
        <v>126</v>
      </c>
      <c r="I119" s="3"/>
      <c r="J119" s="3"/>
      <c r="K119" s="3">
        <v>206</v>
      </c>
      <c r="L119" s="3">
        <v>6</v>
      </c>
      <c r="M119" s="3">
        <v>3</v>
      </c>
      <c r="N119" s="3" t="s">
        <v>3</v>
      </c>
    </row>
    <row r="120" spans="1:14" ht="12.75">
      <c r="A120" s="3">
        <v>50</v>
      </c>
      <c r="B120" s="3">
        <v>0</v>
      </c>
      <c r="C120" s="3">
        <v>0</v>
      </c>
      <c r="D120" s="3">
        <v>1</v>
      </c>
      <c r="E120" s="3">
        <v>207</v>
      </c>
      <c r="F120" s="3">
        <f>Source!U112</f>
        <v>541.4</v>
      </c>
      <c r="G120" s="3" t="s">
        <v>127</v>
      </c>
      <c r="H120" s="3" t="s">
        <v>128</v>
      </c>
      <c r="I120" s="3"/>
      <c r="J120" s="3"/>
      <c r="K120" s="3">
        <v>207</v>
      </c>
      <c r="L120" s="3">
        <v>7</v>
      </c>
      <c r="M120" s="3">
        <v>3</v>
      </c>
      <c r="N120" s="3" t="s">
        <v>3</v>
      </c>
    </row>
    <row r="121" spans="1:14" ht="12.75">
      <c r="A121" s="3">
        <v>50</v>
      </c>
      <c r="B121" s="3">
        <v>0</v>
      </c>
      <c r="C121" s="3">
        <v>0</v>
      </c>
      <c r="D121" s="3">
        <v>1</v>
      </c>
      <c r="E121" s="3">
        <v>208</v>
      </c>
      <c r="F121" s="3">
        <f>Source!V112</f>
        <v>45.07</v>
      </c>
      <c r="G121" s="3" t="s">
        <v>129</v>
      </c>
      <c r="H121" s="3" t="s">
        <v>130</v>
      </c>
      <c r="I121" s="3"/>
      <c r="J121" s="3"/>
      <c r="K121" s="3">
        <v>208</v>
      </c>
      <c r="L121" s="3">
        <v>8</v>
      </c>
      <c r="M121" s="3">
        <v>3</v>
      </c>
      <c r="N121" s="3" t="s">
        <v>3</v>
      </c>
    </row>
    <row r="122" spans="1:14" ht="12.75">
      <c r="A122" s="3">
        <v>50</v>
      </c>
      <c r="B122" s="3">
        <v>0</v>
      </c>
      <c r="C122" s="3">
        <v>0</v>
      </c>
      <c r="D122" s="3">
        <v>1</v>
      </c>
      <c r="E122" s="3">
        <v>209</v>
      </c>
      <c r="F122" s="3">
        <f>Source!W112</f>
        <v>0</v>
      </c>
      <c r="G122" s="3" t="s">
        <v>131</v>
      </c>
      <c r="H122" s="3" t="s">
        <v>132</v>
      </c>
      <c r="I122" s="3"/>
      <c r="J122" s="3"/>
      <c r="K122" s="3">
        <v>209</v>
      </c>
      <c r="L122" s="3">
        <v>9</v>
      </c>
      <c r="M122" s="3">
        <v>3</v>
      </c>
      <c r="N122" s="3" t="s">
        <v>3</v>
      </c>
    </row>
    <row r="123" spans="1:14" ht="12.75">
      <c r="A123" s="3">
        <v>50</v>
      </c>
      <c r="B123" s="3">
        <v>0</v>
      </c>
      <c r="C123" s="3">
        <v>0</v>
      </c>
      <c r="D123" s="3">
        <v>1</v>
      </c>
      <c r="E123" s="3">
        <v>0</v>
      </c>
      <c r="F123" s="3">
        <f>Source!X112</f>
        <v>55797.13</v>
      </c>
      <c r="G123" s="3" t="s">
        <v>133</v>
      </c>
      <c r="H123" s="3" t="s">
        <v>134</v>
      </c>
      <c r="I123" s="3"/>
      <c r="J123" s="3"/>
      <c r="K123" s="3">
        <v>210</v>
      </c>
      <c r="L123" s="3">
        <v>10</v>
      </c>
      <c r="M123" s="3">
        <v>3</v>
      </c>
      <c r="N123" s="3" t="s">
        <v>3</v>
      </c>
    </row>
    <row r="124" spans="1:14" ht="12.75">
      <c r="A124" s="3">
        <v>50</v>
      </c>
      <c r="B124" s="3">
        <v>0</v>
      </c>
      <c r="C124" s="3">
        <v>0</v>
      </c>
      <c r="D124" s="3">
        <v>1</v>
      </c>
      <c r="E124" s="3">
        <v>0</v>
      </c>
      <c r="F124" s="3">
        <f>Source!Y112</f>
        <v>42616.69</v>
      </c>
      <c r="G124" s="3" t="s">
        <v>135</v>
      </c>
      <c r="H124" s="3" t="s">
        <v>136</v>
      </c>
      <c r="I124" s="3"/>
      <c r="J124" s="3"/>
      <c r="K124" s="3">
        <v>211</v>
      </c>
      <c r="L124" s="3">
        <v>11</v>
      </c>
      <c r="M124" s="3">
        <v>3</v>
      </c>
      <c r="N124" s="3" t="s">
        <v>3</v>
      </c>
    </row>
    <row r="125" spans="1:14" ht="12.75">
      <c r="A125" s="3">
        <v>50</v>
      </c>
      <c r="B125" s="3">
        <v>1</v>
      </c>
      <c r="C125" s="3">
        <v>0</v>
      </c>
      <c r="D125" s="3">
        <v>2</v>
      </c>
      <c r="E125" s="3">
        <v>201</v>
      </c>
      <c r="F125" s="3">
        <f>ROUND(Source!F114,2)</f>
        <v>184344.45</v>
      </c>
      <c r="G125" s="3" t="s">
        <v>137</v>
      </c>
      <c r="H125" s="3" t="s">
        <v>138</v>
      </c>
      <c r="I125" s="3"/>
      <c r="J125" s="3"/>
      <c r="K125" s="3">
        <v>212</v>
      </c>
      <c r="L125" s="3">
        <v>12</v>
      </c>
      <c r="M125" s="3">
        <v>0</v>
      </c>
      <c r="N125" s="3" t="s">
        <v>3</v>
      </c>
    </row>
    <row r="126" spans="1:14" ht="12.75">
      <c r="A126" s="3">
        <v>50</v>
      </c>
      <c r="B126" s="3">
        <v>1</v>
      </c>
      <c r="C126" s="3">
        <v>0</v>
      </c>
      <c r="D126" s="3">
        <v>2</v>
      </c>
      <c r="E126" s="3">
        <v>210</v>
      </c>
      <c r="F126" s="3">
        <f>ROUND(Source!F123,2)</f>
        <v>55797.13</v>
      </c>
      <c r="G126" s="3" t="s">
        <v>139</v>
      </c>
      <c r="H126" s="3" t="s">
        <v>140</v>
      </c>
      <c r="I126" s="3"/>
      <c r="J126" s="3"/>
      <c r="K126" s="3">
        <v>212</v>
      </c>
      <c r="L126" s="3">
        <v>13</v>
      </c>
      <c r="M126" s="3">
        <v>0</v>
      </c>
      <c r="N126" s="3" t="s">
        <v>3</v>
      </c>
    </row>
    <row r="127" spans="1:14" ht="12.75">
      <c r="A127" s="3">
        <v>50</v>
      </c>
      <c r="B127" s="3">
        <v>1</v>
      </c>
      <c r="C127" s="3">
        <v>0</v>
      </c>
      <c r="D127" s="3">
        <v>2</v>
      </c>
      <c r="E127" s="3">
        <v>211</v>
      </c>
      <c r="F127" s="3">
        <f>ROUND(Source!F124,2)</f>
        <v>42616.69</v>
      </c>
      <c r="G127" s="3" t="s">
        <v>141</v>
      </c>
      <c r="H127" s="3" t="s">
        <v>142</v>
      </c>
      <c r="I127" s="3"/>
      <c r="J127" s="3"/>
      <c r="K127" s="3">
        <v>212</v>
      </c>
      <c r="L127" s="3">
        <v>14</v>
      </c>
      <c r="M127" s="3">
        <v>0</v>
      </c>
      <c r="N127" s="3" t="s">
        <v>3</v>
      </c>
    </row>
    <row r="128" spans="1:14" ht="12.75">
      <c r="A128" s="3">
        <v>50</v>
      </c>
      <c r="B128" s="3">
        <v>1</v>
      </c>
      <c r="C128" s="3">
        <v>0</v>
      </c>
      <c r="D128" s="3">
        <v>2</v>
      </c>
      <c r="E128" s="3">
        <v>0</v>
      </c>
      <c r="F128" s="3">
        <f>ROUND(Source!F125+Source!F126+Source!F127,2)</f>
        <v>282758.27</v>
      </c>
      <c r="G128" s="3" t="s">
        <v>143</v>
      </c>
      <c r="H128" s="3" t="s">
        <v>144</v>
      </c>
      <c r="I128" s="3"/>
      <c r="J128" s="3"/>
      <c r="K128" s="3">
        <v>212</v>
      </c>
      <c r="L128" s="3">
        <v>15</v>
      </c>
      <c r="M128" s="3">
        <v>0</v>
      </c>
      <c r="N128" s="3" t="s">
        <v>3</v>
      </c>
    </row>
    <row r="129" spans="1:14" ht="12.75">
      <c r="A129" s="3">
        <v>50</v>
      </c>
      <c r="B129" s="3">
        <v>0</v>
      </c>
      <c r="C129" s="3">
        <v>0</v>
      </c>
      <c r="D129" s="3">
        <v>2</v>
      </c>
      <c r="E129" s="3">
        <v>0</v>
      </c>
      <c r="F129" s="3">
        <f>ROUND(Source!F120+Source!F121,2)</f>
        <v>586.47</v>
      </c>
      <c r="G129" s="3" t="s">
        <v>145</v>
      </c>
      <c r="H129" s="3" t="s">
        <v>146</v>
      </c>
      <c r="I129" s="3"/>
      <c r="J129" s="3"/>
      <c r="K129" s="3">
        <v>212</v>
      </c>
      <c r="L129" s="3">
        <v>16</v>
      </c>
      <c r="M129" s="3">
        <v>3</v>
      </c>
      <c r="N129" s="3" t="s">
        <v>3</v>
      </c>
    </row>
    <row r="130" spans="1:14" ht="12.75">
      <c r="A130" s="3">
        <v>50</v>
      </c>
      <c r="B130" s="3">
        <v>0</v>
      </c>
      <c r="C130" s="3">
        <v>0</v>
      </c>
      <c r="D130" s="3">
        <v>2</v>
      </c>
      <c r="E130" s="3">
        <v>205</v>
      </c>
      <c r="F130" s="3">
        <f>ROUND(Source!F118+Source!F117,2)</f>
        <v>58789.89</v>
      </c>
      <c r="G130" s="3" t="s">
        <v>147</v>
      </c>
      <c r="H130" s="3" t="s">
        <v>148</v>
      </c>
      <c r="I130" s="3"/>
      <c r="J130" s="3"/>
      <c r="K130" s="3">
        <v>212</v>
      </c>
      <c r="L130" s="3">
        <v>17</v>
      </c>
      <c r="M130" s="3">
        <v>3</v>
      </c>
      <c r="N130" s="3" t="s">
        <v>3</v>
      </c>
    </row>
    <row r="131" spans="1:14" ht="12.75">
      <c r="A131" s="3">
        <v>50</v>
      </c>
      <c r="B131" s="3">
        <f>IF(Source!F131&lt;&gt;0,1,0)</f>
        <v>1</v>
      </c>
      <c r="C131" s="3">
        <v>0</v>
      </c>
      <c r="D131" s="3">
        <v>2</v>
      </c>
      <c r="E131" s="3">
        <v>0</v>
      </c>
      <c r="F131" s="3">
        <f>ROUND(1.2,2)</f>
        <v>1.2</v>
      </c>
      <c r="G131" s="3" t="s">
        <v>149</v>
      </c>
      <c r="H131" s="3" t="s">
        <v>150</v>
      </c>
      <c r="I131" s="3"/>
      <c r="J131" s="3"/>
      <c r="K131" s="3">
        <v>212</v>
      </c>
      <c r="L131" s="3">
        <v>18</v>
      </c>
      <c r="M131" s="3">
        <v>1</v>
      </c>
      <c r="N131" s="3" t="s">
        <v>151</v>
      </c>
    </row>
    <row r="132" spans="1:14" ht="12.75">
      <c r="A132" s="3">
        <v>50</v>
      </c>
      <c r="B132" s="3">
        <f>IF(Source!F132&lt;&gt;0,1,0)</f>
        <v>1</v>
      </c>
      <c r="C132" s="3">
        <v>0</v>
      </c>
      <c r="D132" s="3">
        <v>2</v>
      </c>
      <c r="E132" s="3">
        <v>0</v>
      </c>
      <c r="F132" s="3">
        <f>ROUND(IF(Source!F131&gt;0,Source!F128*(Source!F131/100+1),0),2)</f>
        <v>286151.37</v>
      </c>
      <c r="G132" s="3" t="s">
        <v>152</v>
      </c>
      <c r="H132" s="3" t="s">
        <v>153</v>
      </c>
      <c r="I132" s="3"/>
      <c r="J132" s="3"/>
      <c r="K132" s="3">
        <v>212</v>
      </c>
      <c r="L132" s="3">
        <v>19</v>
      </c>
      <c r="M132" s="3">
        <v>1</v>
      </c>
      <c r="N132" s="3" t="s">
        <v>3</v>
      </c>
    </row>
    <row r="133" spans="1:14" ht="12.75">
      <c r="A133" s="3">
        <v>50</v>
      </c>
      <c r="B133" s="3">
        <f>IF(Source!F133&lt;&gt;0,1,0)</f>
        <v>0</v>
      </c>
      <c r="C133" s="3">
        <v>0</v>
      </c>
      <c r="D133" s="3">
        <v>2</v>
      </c>
      <c r="E133" s="3">
        <v>0</v>
      </c>
      <c r="F133" s="3">
        <v>0</v>
      </c>
      <c r="G133" s="3" t="s">
        <v>154</v>
      </c>
      <c r="H133" s="3" t="s">
        <v>155</v>
      </c>
      <c r="I133" s="3"/>
      <c r="J133" s="3"/>
      <c r="K133" s="3">
        <v>212</v>
      </c>
      <c r="L133" s="3">
        <v>20</v>
      </c>
      <c r="M133" s="3">
        <v>1</v>
      </c>
      <c r="N133" s="3" t="s">
        <v>156</v>
      </c>
    </row>
    <row r="134" spans="1:14" ht="12.75">
      <c r="A134" s="3">
        <v>50</v>
      </c>
      <c r="B134" s="3">
        <f>IF(Source!F134&lt;&gt;0,1,0)</f>
        <v>0</v>
      </c>
      <c r="C134" s="3">
        <v>0</v>
      </c>
      <c r="D134" s="3">
        <v>2</v>
      </c>
      <c r="E134" s="3">
        <v>0</v>
      </c>
      <c r="F134" s="3">
        <f>ROUND(IF(Source!F133&gt;0,IF(Source!F131&gt;0,Source!F132*(Source!F133/100+1),Source!F128*(Source!F133/100+1)),0),2)</f>
        <v>0</v>
      </c>
      <c r="G134" s="3" t="s">
        <v>157</v>
      </c>
      <c r="H134" s="3" t="s">
        <v>158</v>
      </c>
      <c r="I134" s="3"/>
      <c r="J134" s="3"/>
      <c r="K134" s="3">
        <v>212</v>
      </c>
      <c r="L134" s="3">
        <v>21</v>
      </c>
      <c r="M134" s="3">
        <v>1</v>
      </c>
      <c r="N134" s="3" t="s">
        <v>3</v>
      </c>
    </row>
    <row r="135" spans="1:14" ht="12.75">
      <c r="A135" s="3">
        <v>50</v>
      </c>
      <c r="B135" s="3">
        <v>1</v>
      </c>
      <c r="C135" s="3">
        <v>0</v>
      </c>
      <c r="D135" s="3">
        <v>2</v>
      </c>
      <c r="E135" s="3">
        <v>0</v>
      </c>
      <c r="F135" s="3">
        <f>ROUND(IF(Source!F134&gt;0,Source!F134*0.18,IF(Source!F131&gt;0,Source!F132*0.18,Source!F128*0.18)),2)</f>
        <v>51507.25</v>
      </c>
      <c r="G135" s="3" t="s">
        <v>159</v>
      </c>
      <c r="H135" s="3" t="s">
        <v>160</v>
      </c>
      <c r="I135" s="3"/>
      <c r="J135" s="3"/>
      <c r="K135" s="3">
        <v>212</v>
      </c>
      <c r="L135" s="3">
        <v>22</v>
      </c>
      <c r="M135" s="3">
        <v>0</v>
      </c>
      <c r="N135" s="3" t="s">
        <v>3</v>
      </c>
    </row>
    <row r="136" spans="1:14" ht="12.75">
      <c r="A136" s="3">
        <v>50</v>
      </c>
      <c r="B136" s="3">
        <v>1</v>
      </c>
      <c r="C136" s="3">
        <v>0</v>
      </c>
      <c r="D136" s="3">
        <v>2</v>
      </c>
      <c r="E136" s="3">
        <v>213</v>
      </c>
      <c r="F136" s="3">
        <f>ROUND(Source!F135/18*100+Source!F135,2)</f>
        <v>337658.64</v>
      </c>
      <c r="G136" s="3" t="s">
        <v>161</v>
      </c>
      <c r="H136" s="3" t="s">
        <v>161</v>
      </c>
      <c r="I136" s="3"/>
      <c r="J136" s="3"/>
      <c r="K136" s="3">
        <v>212</v>
      </c>
      <c r="L136" s="3">
        <v>23</v>
      </c>
      <c r="M136" s="3">
        <v>0</v>
      </c>
      <c r="N136" s="3" t="s">
        <v>3</v>
      </c>
    </row>
    <row r="138" spans="1:39" ht="12.75">
      <c r="A138" s="2">
        <v>51</v>
      </c>
      <c r="B138" s="2">
        <f>B12</f>
        <v>1</v>
      </c>
      <c r="C138" s="2">
        <f>A12</f>
        <v>1</v>
      </c>
      <c r="D138" s="2">
        <f>ROW(A12)</f>
        <v>12</v>
      </c>
      <c r="E138" s="2"/>
      <c r="F138" s="2" t="str">
        <f>IF(F12&lt;&gt;"",F12,"")</f>
        <v>Новый объект</v>
      </c>
      <c r="G138" s="2" t="str">
        <f>IF(G12&lt;&gt;"",G12,"")</f>
        <v>Пункт мойки колес и временное ограждение</v>
      </c>
      <c r="H138" s="2"/>
      <c r="I138" s="2"/>
      <c r="J138" s="2"/>
      <c r="K138" s="2"/>
      <c r="L138" s="2"/>
      <c r="M138" s="2"/>
      <c r="N138" s="2"/>
      <c r="O138" s="2">
        <f aca="true" t="shared" si="67" ref="O138:Y138">ROUND(O112,2)</f>
        <v>184344.45</v>
      </c>
      <c r="P138" s="2">
        <f t="shared" si="67"/>
        <v>105122.8</v>
      </c>
      <c r="Q138" s="2">
        <f t="shared" si="67"/>
        <v>26217.78</v>
      </c>
      <c r="R138" s="2">
        <f t="shared" si="67"/>
        <v>5786.02</v>
      </c>
      <c r="S138" s="2">
        <f t="shared" si="67"/>
        <v>53003.87</v>
      </c>
      <c r="T138" s="2">
        <f t="shared" si="67"/>
        <v>0</v>
      </c>
      <c r="U138" s="2">
        <f t="shared" si="67"/>
        <v>541.4</v>
      </c>
      <c r="V138" s="2">
        <f t="shared" si="67"/>
        <v>45.07</v>
      </c>
      <c r="W138" s="2">
        <f t="shared" si="67"/>
        <v>0</v>
      </c>
      <c r="X138" s="2">
        <f t="shared" si="67"/>
        <v>55797.13</v>
      </c>
      <c r="Y138" s="2">
        <f t="shared" si="67"/>
        <v>42616.69</v>
      </c>
      <c r="Z138" s="2"/>
      <c r="AA138" s="2"/>
      <c r="AB138" s="2">
        <v>0</v>
      </c>
      <c r="AC138" s="2">
        <v>0</v>
      </c>
      <c r="AD138" s="2">
        <v>0</v>
      </c>
      <c r="AE138" s="2">
        <v>0</v>
      </c>
      <c r="AF138" s="2">
        <v>0</v>
      </c>
      <c r="AG138" s="2">
        <v>0</v>
      </c>
      <c r="AH138" s="2">
        <v>0</v>
      </c>
      <c r="AI138" s="2">
        <v>0</v>
      </c>
      <c r="AJ138" s="2">
        <v>0</v>
      </c>
      <c r="AK138" s="2">
        <v>0</v>
      </c>
      <c r="AL138" s="2">
        <v>0</v>
      </c>
      <c r="AM138" s="2">
        <v>0</v>
      </c>
    </row>
    <row r="140" spans="1:14" ht="12.75">
      <c r="A140" s="3">
        <v>50</v>
      </c>
      <c r="B140" s="3">
        <v>0</v>
      </c>
      <c r="C140" s="3">
        <v>0</v>
      </c>
      <c r="D140" s="3">
        <v>1</v>
      </c>
      <c r="E140" s="3">
        <v>0</v>
      </c>
      <c r="F140" s="3">
        <f>Source!O138</f>
        <v>184344.45</v>
      </c>
      <c r="G140" s="3" t="s">
        <v>115</v>
      </c>
      <c r="H140" s="3" t="s">
        <v>116</v>
      </c>
      <c r="I140" s="3"/>
      <c r="J140" s="3"/>
      <c r="K140" s="3">
        <v>201</v>
      </c>
      <c r="L140" s="3">
        <v>1</v>
      </c>
      <c r="M140" s="3">
        <v>3</v>
      </c>
      <c r="N140" s="3" t="s">
        <v>3</v>
      </c>
    </row>
    <row r="141" spans="1:14" ht="12.75">
      <c r="A141" s="3">
        <v>50</v>
      </c>
      <c r="B141" s="3">
        <v>0</v>
      </c>
      <c r="C141" s="3">
        <v>0</v>
      </c>
      <c r="D141" s="3">
        <v>1</v>
      </c>
      <c r="E141" s="3">
        <v>202</v>
      </c>
      <c r="F141" s="3">
        <f>Source!P138</f>
        <v>105122.8</v>
      </c>
      <c r="G141" s="3" t="s">
        <v>117</v>
      </c>
      <c r="H141" s="3" t="s">
        <v>118</v>
      </c>
      <c r="I141" s="3"/>
      <c r="J141" s="3"/>
      <c r="K141" s="3">
        <v>202</v>
      </c>
      <c r="L141" s="3">
        <v>2</v>
      </c>
      <c r="M141" s="3">
        <v>3</v>
      </c>
      <c r="N141" s="3" t="s">
        <v>3</v>
      </c>
    </row>
    <row r="142" spans="1:14" ht="12.75">
      <c r="A142" s="3">
        <v>50</v>
      </c>
      <c r="B142" s="3">
        <v>0</v>
      </c>
      <c r="C142" s="3">
        <v>0</v>
      </c>
      <c r="D142" s="3">
        <v>1</v>
      </c>
      <c r="E142" s="3">
        <v>203</v>
      </c>
      <c r="F142" s="3">
        <f>Source!Q138</f>
        <v>26217.78</v>
      </c>
      <c r="G142" s="3" t="s">
        <v>119</v>
      </c>
      <c r="H142" s="3" t="s">
        <v>120</v>
      </c>
      <c r="I142" s="3"/>
      <c r="J142" s="3"/>
      <c r="K142" s="3">
        <v>203</v>
      </c>
      <c r="L142" s="3">
        <v>3</v>
      </c>
      <c r="M142" s="3">
        <v>3</v>
      </c>
      <c r="N142" s="3" t="s">
        <v>3</v>
      </c>
    </row>
    <row r="143" spans="1:14" ht="12.75">
      <c r="A143" s="3">
        <v>50</v>
      </c>
      <c r="B143" s="3">
        <v>0</v>
      </c>
      <c r="C143" s="3">
        <v>0</v>
      </c>
      <c r="D143" s="3">
        <v>1</v>
      </c>
      <c r="E143" s="3">
        <v>204</v>
      </c>
      <c r="F143" s="3">
        <f>Source!R138</f>
        <v>5786.02</v>
      </c>
      <c r="G143" s="3" t="s">
        <v>121</v>
      </c>
      <c r="H143" s="3" t="s">
        <v>122</v>
      </c>
      <c r="I143" s="3"/>
      <c r="J143" s="3"/>
      <c r="K143" s="3">
        <v>204</v>
      </c>
      <c r="L143" s="3">
        <v>4</v>
      </c>
      <c r="M143" s="3">
        <v>3</v>
      </c>
      <c r="N143" s="3" t="s">
        <v>3</v>
      </c>
    </row>
    <row r="144" spans="1:14" ht="12.75">
      <c r="A144" s="3">
        <v>50</v>
      </c>
      <c r="B144" s="3">
        <v>0</v>
      </c>
      <c r="C144" s="3">
        <v>0</v>
      </c>
      <c r="D144" s="3">
        <v>1</v>
      </c>
      <c r="E144" s="3">
        <v>0</v>
      </c>
      <c r="F144" s="3">
        <f>Source!S138</f>
        <v>53003.87</v>
      </c>
      <c r="G144" s="3" t="s">
        <v>123</v>
      </c>
      <c r="H144" s="3" t="s">
        <v>124</v>
      </c>
      <c r="I144" s="3"/>
      <c r="J144" s="3"/>
      <c r="K144" s="3">
        <v>205</v>
      </c>
      <c r="L144" s="3">
        <v>5</v>
      </c>
      <c r="M144" s="3">
        <v>3</v>
      </c>
      <c r="N144" s="3" t="s">
        <v>3</v>
      </c>
    </row>
    <row r="145" spans="1:14" ht="12.75">
      <c r="A145" s="3">
        <v>50</v>
      </c>
      <c r="B145" s="3">
        <v>0</v>
      </c>
      <c r="C145" s="3">
        <v>0</v>
      </c>
      <c r="D145" s="3">
        <v>1</v>
      </c>
      <c r="E145" s="3">
        <v>206</v>
      </c>
      <c r="F145" s="3">
        <f>Source!T138</f>
        <v>0</v>
      </c>
      <c r="G145" s="3" t="s">
        <v>125</v>
      </c>
      <c r="H145" s="3" t="s">
        <v>126</v>
      </c>
      <c r="I145" s="3"/>
      <c r="J145" s="3"/>
      <c r="K145" s="3">
        <v>206</v>
      </c>
      <c r="L145" s="3">
        <v>6</v>
      </c>
      <c r="M145" s="3">
        <v>3</v>
      </c>
      <c r="N145" s="3" t="s">
        <v>3</v>
      </c>
    </row>
    <row r="146" spans="1:14" ht="12.75">
      <c r="A146" s="3">
        <v>50</v>
      </c>
      <c r="B146" s="3">
        <v>0</v>
      </c>
      <c r="C146" s="3">
        <v>0</v>
      </c>
      <c r="D146" s="3">
        <v>1</v>
      </c>
      <c r="E146" s="3">
        <v>207</v>
      </c>
      <c r="F146" s="3">
        <f>Source!U138</f>
        <v>541.4</v>
      </c>
      <c r="G146" s="3" t="s">
        <v>127</v>
      </c>
      <c r="H146" s="3" t="s">
        <v>128</v>
      </c>
      <c r="I146" s="3"/>
      <c r="J146" s="3"/>
      <c r="K146" s="3">
        <v>207</v>
      </c>
      <c r="L146" s="3">
        <v>7</v>
      </c>
      <c r="M146" s="3">
        <v>3</v>
      </c>
      <c r="N146" s="3" t="s">
        <v>3</v>
      </c>
    </row>
    <row r="147" spans="1:14" ht="12.75">
      <c r="A147" s="3">
        <v>50</v>
      </c>
      <c r="B147" s="3">
        <v>0</v>
      </c>
      <c r="C147" s="3">
        <v>0</v>
      </c>
      <c r="D147" s="3">
        <v>1</v>
      </c>
      <c r="E147" s="3">
        <v>208</v>
      </c>
      <c r="F147" s="3">
        <f>Source!V138</f>
        <v>45.07</v>
      </c>
      <c r="G147" s="3" t="s">
        <v>129</v>
      </c>
      <c r="H147" s="3" t="s">
        <v>130</v>
      </c>
      <c r="I147" s="3"/>
      <c r="J147" s="3"/>
      <c r="K147" s="3">
        <v>208</v>
      </c>
      <c r="L147" s="3">
        <v>8</v>
      </c>
      <c r="M147" s="3">
        <v>3</v>
      </c>
      <c r="N147" s="3" t="s">
        <v>3</v>
      </c>
    </row>
    <row r="148" spans="1:14" ht="12.75">
      <c r="A148" s="3">
        <v>50</v>
      </c>
      <c r="B148" s="3">
        <v>0</v>
      </c>
      <c r="C148" s="3">
        <v>0</v>
      </c>
      <c r="D148" s="3">
        <v>1</v>
      </c>
      <c r="E148" s="3">
        <v>209</v>
      </c>
      <c r="F148" s="3">
        <f>Source!W138</f>
        <v>0</v>
      </c>
      <c r="G148" s="3" t="s">
        <v>131</v>
      </c>
      <c r="H148" s="3" t="s">
        <v>132</v>
      </c>
      <c r="I148" s="3"/>
      <c r="J148" s="3"/>
      <c r="K148" s="3">
        <v>209</v>
      </c>
      <c r="L148" s="3">
        <v>9</v>
      </c>
      <c r="M148" s="3">
        <v>3</v>
      </c>
      <c r="N148" s="3" t="s">
        <v>3</v>
      </c>
    </row>
    <row r="149" spans="1:14" ht="12.75">
      <c r="A149" s="3">
        <v>50</v>
      </c>
      <c r="B149" s="3">
        <v>0</v>
      </c>
      <c r="C149" s="3">
        <v>0</v>
      </c>
      <c r="D149" s="3">
        <v>1</v>
      </c>
      <c r="E149" s="3">
        <v>0</v>
      </c>
      <c r="F149" s="3">
        <f>Source!X138</f>
        <v>55797.13</v>
      </c>
      <c r="G149" s="3" t="s">
        <v>133</v>
      </c>
      <c r="H149" s="3" t="s">
        <v>134</v>
      </c>
      <c r="I149" s="3"/>
      <c r="J149" s="3"/>
      <c r="K149" s="3">
        <v>210</v>
      </c>
      <c r="L149" s="3">
        <v>10</v>
      </c>
      <c r="M149" s="3">
        <v>3</v>
      </c>
      <c r="N149" s="3" t="s">
        <v>3</v>
      </c>
    </row>
    <row r="150" spans="1:14" ht="12.75">
      <c r="A150" s="3">
        <v>50</v>
      </c>
      <c r="B150" s="3">
        <v>0</v>
      </c>
      <c r="C150" s="3">
        <v>0</v>
      </c>
      <c r="D150" s="3">
        <v>1</v>
      </c>
      <c r="E150" s="3">
        <v>0</v>
      </c>
      <c r="F150" s="3">
        <f>Source!Y138</f>
        <v>42616.69</v>
      </c>
      <c r="G150" s="3" t="s">
        <v>135</v>
      </c>
      <c r="H150" s="3" t="s">
        <v>136</v>
      </c>
      <c r="I150" s="3"/>
      <c r="J150" s="3"/>
      <c r="K150" s="3">
        <v>211</v>
      </c>
      <c r="L150" s="3">
        <v>11</v>
      </c>
      <c r="M150" s="3">
        <v>3</v>
      </c>
      <c r="N150" s="3" t="s">
        <v>3</v>
      </c>
    </row>
    <row r="151" spans="1:14" ht="12.75">
      <c r="A151" s="3">
        <v>50</v>
      </c>
      <c r="B151" s="3">
        <v>1</v>
      </c>
      <c r="C151" s="3">
        <v>0</v>
      </c>
      <c r="D151" s="3">
        <v>2</v>
      </c>
      <c r="E151" s="3">
        <v>201</v>
      </c>
      <c r="F151" s="3">
        <f>ROUND(Source!F140,2)</f>
        <v>184344.45</v>
      </c>
      <c r="G151" s="3" t="s">
        <v>137</v>
      </c>
      <c r="H151" s="3" t="s">
        <v>138</v>
      </c>
      <c r="I151" s="3"/>
      <c r="J151" s="3"/>
      <c r="K151" s="3">
        <v>212</v>
      </c>
      <c r="L151" s="3">
        <v>12</v>
      </c>
      <c r="M151" s="3">
        <v>0</v>
      </c>
      <c r="N151" s="3" t="s">
        <v>3</v>
      </c>
    </row>
    <row r="152" spans="1:14" ht="12.75">
      <c r="A152" s="3">
        <v>50</v>
      </c>
      <c r="B152" s="3">
        <v>1</v>
      </c>
      <c r="C152" s="3">
        <v>0</v>
      </c>
      <c r="D152" s="3">
        <v>2</v>
      </c>
      <c r="E152" s="3">
        <v>210</v>
      </c>
      <c r="F152" s="3">
        <f>ROUND(Source!F149,2)</f>
        <v>55797.13</v>
      </c>
      <c r="G152" s="3" t="s">
        <v>139</v>
      </c>
      <c r="H152" s="3" t="s">
        <v>140</v>
      </c>
      <c r="I152" s="3"/>
      <c r="J152" s="3"/>
      <c r="K152" s="3">
        <v>212</v>
      </c>
      <c r="L152" s="3">
        <v>13</v>
      </c>
      <c r="M152" s="3">
        <v>0</v>
      </c>
      <c r="N152" s="3" t="s">
        <v>3</v>
      </c>
    </row>
    <row r="153" spans="1:14" ht="12.75">
      <c r="A153" s="3">
        <v>50</v>
      </c>
      <c r="B153" s="3">
        <v>1</v>
      </c>
      <c r="C153" s="3">
        <v>0</v>
      </c>
      <c r="D153" s="3">
        <v>2</v>
      </c>
      <c r="E153" s="3">
        <v>211</v>
      </c>
      <c r="F153" s="3">
        <f>ROUND(Source!F150,2)</f>
        <v>42616.69</v>
      </c>
      <c r="G153" s="3" t="s">
        <v>141</v>
      </c>
      <c r="H153" s="3" t="s">
        <v>142</v>
      </c>
      <c r="I153" s="3"/>
      <c r="J153" s="3"/>
      <c r="K153" s="3">
        <v>212</v>
      </c>
      <c r="L153" s="3">
        <v>14</v>
      </c>
      <c r="M153" s="3">
        <v>0</v>
      </c>
      <c r="N153" s="3" t="s">
        <v>3</v>
      </c>
    </row>
    <row r="154" spans="1:14" ht="12.75">
      <c r="A154" s="3">
        <v>50</v>
      </c>
      <c r="B154" s="3">
        <v>1</v>
      </c>
      <c r="C154" s="3">
        <v>0</v>
      </c>
      <c r="D154" s="3">
        <v>2</v>
      </c>
      <c r="E154" s="3">
        <v>0</v>
      </c>
      <c r="F154" s="3">
        <f>ROUND(Source!F151+Source!F152+Source!F153,2)</f>
        <v>282758.27</v>
      </c>
      <c r="G154" s="3" t="s">
        <v>143</v>
      </c>
      <c r="H154" s="3" t="s">
        <v>144</v>
      </c>
      <c r="I154" s="3"/>
      <c r="J154" s="3"/>
      <c r="K154" s="3">
        <v>212</v>
      </c>
      <c r="L154" s="3">
        <v>15</v>
      </c>
      <c r="M154" s="3">
        <v>0</v>
      </c>
      <c r="N154" s="3" t="s">
        <v>3</v>
      </c>
    </row>
    <row r="155" spans="1:14" ht="12.75">
      <c r="A155" s="3">
        <v>50</v>
      </c>
      <c r="B155" s="3">
        <v>0</v>
      </c>
      <c r="C155" s="3">
        <v>0</v>
      </c>
      <c r="D155" s="3">
        <v>2</v>
      </c>
      <c r="E155" s="3">
        <v>0</v>
      </c>
      <c r="F155" s="3">
        <f>ROUND(Source!F146+Source!F147,2)</f>
        <v>586.47</v>
      </c>
      <c r="G155" s="3" t="s">
        <v>145</v>
      </c>
      <c r="H155" s="3" t="s">
        <v>146</v>
      </c>
      <c r="I155" s="3"/>
      <c r="J155" s="3"/>
      <c r="K155" s="3">
        <v>212</v>
      </c>
      <c r="L155" s="3">
        <v>16</v>
      </c>
      <c r="M155" s="3">
        <v>3</v>
      </c>
      <c r="N155" s="3" t="s">
        <v>3</v>
      </c>
    </row>
    <row r="156" spans="1:14" ht="12.75">
      <c r="A156" s="3">
        <v>50</v>
      </c>
      <c r="B156" s="3">
        <v>0</v>
      </c>
      <c r="C156" s="3">
        <v>0</v>
      </c>
      <c r="D156" s="3">
        <v>2</v>
      </c>
      <c r="E156" s="3">
        <v>205</v>
      </c>
      <c r="F156" s="3">
        <f>ROUND(Source!F144+Source!F143,2)</f>
        <v>58789.89</v>
      </c>
      <c r="G156" s="3" t="s">
        <v>147</v>
      </c>
      <c r="H156" s="3" t="s">
        <v>148</v>
      </c>
      <c r="I156" s="3"/>
      <c r="J156" s="3"/>
      <c r="K156" s="3">
        <v>212</v>
      </c>
      <c r="L156" s="3">
        <v>17</v>
      </c>
      <c r="M156" s="3">
        <v>3</v>
      </c>
      <c r="N156" s="3" t="s">
        <v>3</v>
      </c>
    </row>
    <row r="157" spans="1:14" ht="12.75">
      <c r="A157" s="3">
        <v>50</v>
      </c>
      <c r="B157" s="3">
        <f>IF(Source!F157&lt;&gt;0,1,0)</f>
        <v>1</v>
      </c>
      <c r="C157" s="3">
        <v>0</v>
      </c>
      <c r="D157" s="3">
        <v>2</v>
      </c>
      <c r="E157" s="3">
        <v>0</v>
      </c>
      <c r="F157" s="3">
        <f>ROUND(1.2,2)</f>
        <v>1.2</v>
      </c>
      <c r="G157" s="3" t="s">
        <v>149</v>
      </c>
      <c r="H157" s="3" t="s">
        <v>150</v>
      </c>
      <c r="I157" s="3"/>
      <c r="J157" s="3"/>
      <c r="K157" s="3">
        <v>212</v>
      </c>
      <c r="L157" s="3">
        <v>18</v>
      </c>
      <c r="M157" s="3">
        <v>1</v>
      </c>
      <c r="N157" s="3" t="s">
        <v>151</v>
      </c>
    </row>
    <row r="158" spans="1:14" ht="12.75">
      <c r="A158" s="3">
        <v>50</v>
      </c>
      <c r="B158" s="3">
        <f>IF(Source!F158&lt;&gt;0,1,0)</f>
        <v>1</v>
      </c>
      <c r="C158" s="3">
        <v>0</v>
      </c>
      <c r="D158" s="3">
        <v>2</v>
      </c>
      <c r="E158" s="3">
        <v>0</v>
      </c>
      <c r="F158" s="3">
        <f>ROUND(IF(Source!F157&gt;0,Source!F154*(Source!F157/100+1),0),2)</f>
        <v>286151.37</v>
      </c>
      <c r="G158" s="3" t="s">
        <v>152</v>
      </c>
      <c r="H158" s="3" t="s">
        <v>153</v>
      </c>
      <c r="I158" s="3"/>
      <c r="J158" s="3"/>
      <c r="K158" s="3">
        <v>212</v>
      </c>
      <c r="L158" s="3">
        <v>19</v>
      </c>
      <c r="M158" s="3">
        <v>1</v>
      </c>
      <c r="N158" s="3" t="s">
        <v>3</v>
      </c>
    </row>
    <row r="159" spans="1:14" ht="12.75">
      <c r="A159" s="3">
        <v>50</v>
      </c>
      <c r="B159" s="3">
        <f>IF(Source!F159&lt;&gt;0,1,0)</f>
        <v>0</v>
      </c>
      <c r="C159" s="3">
        <v>0</v>
      </c>
      <c r="D159" s="3">
        <v>2</v>
      </c>
      <c r="E159" s="3">
        <v>0</v>
      </c>
      <c r="F159" s="3">
        <v>0</v>
      </c>
      <c r="G159" s="3" t="s">
        <v>154</v>
      </c>
      <c r="H159" s="3" t="s">
        <v>155</v>
      </c>
      <c r="I159" s="3"/>
      <c r="J159" s="3"/>
      <c r="K159" s="3">
        <v>212</v>
      </c>
      <c r="L159" s="3">
        <v>20</v>
      </c>
      <c r="M159" s="3">
        <v>1</v>
      </c>
      <c r="N159" s="3" t="s">
        <v>156</v>
      </c>
    </row>
    <row r="160" spans="1:14" ht="12.75">
      <c r="A160" s="3">
        <v>50</v>
      </c>
      <c r="B160" s="3">
        <f>IF(Source!F160&lt;&gt;0,1,0)</f>
        <v>0</v>
      </c>
      <c r="C160" s="3">
        <v>0</v>
      </c>
      <c r="D160" s="3">
        <v>2</v>
      </c>
      <c r="E160" s="3">
        <v>0</v>
      </c>
      <c r="F160" s="3">
        <f>ROUND(IF(Source!F159&gt;0,IF(Source!F157&gt;0,Source!F158*(Source!F159/100+1),Source!F154*(Source!F159/100+1)),0),2)</f>
        <v>0</v>
      </c>
      <c r="G160" s="3" t="s">
        <v>157</v>
      </c>
      <c r="H160" s="3" t="s">
        <v>158</v>
      </c>
      <c r="I160" s="3"/>
      <c r="J160" s="3"/>
      <c r="K160" s="3">
        <v>212</v>
      </c>
      <c r="L160" s="3">
        <v>21</v>
      </c>
      <c r="M160" s="3">
        <v>1</v>
      </c>
      <c r="N160" s="3" t="s">
        <v>3</v>
      </c>
    </row>
    <row r="161" spans="1:14" ht="12.75">
      <c r="A161" s="3">
        <v>50</v>
      </c>
      <c r="B161" s="3">
        <v>1</v>
      </c>
      <c r="C161" s="3">
        <v>0</v>
      </c>
      <c r="D161" s="3">
        <v>2</v>
      </c>
      <c r="E161" s="3">
        <v>0</v>
      </c>
      <c r="F161" s="3">
        <f>ROUND(IF(Source!F160&gt;0,Source!F160*0.18,IF(Source!F157&gt;0,Source!F158*0.18,Source!F154*0.18)),2)</f>
        <v>51507.25</v>
      </c>
      <c r="G161" s="3" t="s">
        <v>159</v>
      </c>
      <c r="H161" s="3" t="s">
        <v>160</v>
      </c>
      <c r="I161" s="3"/>
      <c r="J161" s="3"/>
      <c r="K161" s="3">
        <v>212</v>
      </c>
      <c r="L161" s="3">
        <v>22</v>
      </c>
      <c r="M161" s="3">
        <v>0</v>
      </c>
      <c r="N161" s="3" t="s">
        <v>3</v>
      </c>
    </row>
    <row r="162" spans="1:14" ht="12.75">
      <c r="A162" s="3">
        <v>50</v>
      </c>
      <c r="B162" s="3">
        <v>1</v>
      </c>
      <c r="C162" s="3">
        <v>0</v>
      </c>
      <c r="D162" s="3">
        <v>2</v>
      </c>
      <c r="E162" s="3">
        <v>213</v>
      </c>
      <c r="F162" s="3">
        <f>ROUND(Source!F161/18*100+Source!F161,2)</f>
        <v>337658.64</v>
      </c>
      <c r="G162" s="3" t="s">
        <v>161</v>
      </c>
      <c r="H162" s="3" t="s">
        <v>161</v>
      </c>
      <c r="I162" s="3"/>
      <c r="J162" s="3"/>
      <c r="K162" s="3">
        <v>212</v>
      </c>
      <c r="L162" s="3">
        <v>23</v>
      </c>
      <c r="M162" s="3">
        <v>0</v>
      </c>
      <c r="N162" s="3" t="s">
        <v>3</v>
      </c>
    </row>
    <row r="165" spans="1:15" ht="12.75">
      <c r="A165">
        <v>70</v>
      </c>
      <c r="B165">
        <v>1</v>
      </c>
      <c r="D165">
        <v>0</v>
      </c>
      <c r="E165" t="s">
        <v>217</v>
      </c>
      <c r="F165" t="s">
        <v>218</v>
      </c>
      <c r="G165">
        <v>1</v>
      </c>
      <c r="H165">
        <v>0.85</v>
      </c>
      <c r="I165" t="s">
        <v>219</v>
      </c>
      <c r="J165">
        <v>0</v>
      </c>
      <c r="K165">
        <v>0</v>
      </c>
      <c r="N165">
        <v>0</v>
      </c>
    </row>
    <row r="166" spans="1:15" ht="12.75">
      <c r="A166">
        <v>70</v>
      </c>
      <c r="B166">
        <v>1</v>
      </c>
      <c r="D166">
        <v>0</v>
      </c>
      <c r="E166" t="s">
        <v>220</v>
      </c>
      <c r="F166" t="s">
        <v>221</v>
      </c>
      <c r="G166">
        <v>0.94</v>
      </c>
      <c r="H166">
        <v>0.94</v>
      </c>
      <c r="I166" t="s">
        <v>222</v>
      </c>
      <c r="J166">
        <v>0</v>
      </c>
      <c r="K166">
        <v>0</v>
      </c>
      <c r="N166">
        <v>0</v>
      </c>
    </row>
    <row r="167" spans="1:15" ht="12.75">
      <c r="A167">
        <v>70</v>
      </c>
      <c r="B167">
        <v>1</v>
      </c>
      <c r="D167">
        <v>1</v>
      </c>
      <c r="E167" t="s">
        <v>223</v>
      </c>
      <c r="F167" t="s">
        <v>224</v>
      </c>
      <c r="G167">
        <v>1</v>
      </c>
      <c r="H167">
        <v>1</v>
      </c>
      <c r="I167" t="s">
        <v>225</v>
      </c>
      <c r="J167">
        <v>0</v>
      </c>
      <c r="K167">
        <v>0</v>
      </c>
      <c r="N167">
        <v>0</v>
      </c>
    </row>
    <row r="168" spans="1:15" ht="12.75">
      <c r="A168">
        <v>70</v>
      </c>
      <c r="B168">
        <v>1</v>
      </c>
      <c r="D168">
        <v>55</v>
      </c>
      <c r="E168" t="s">
        <v>226</v>
      </c>
      <c r="F168" t="s">
        <v>227</v>
      </c>
      <c r="G168">
        <v>1</v>
      </c>
      <c r="H168">
        <v>1</v>
      </c>
      <c r="I168" t="s">
        <v>228</v>
      </c>
      <c r="J168">
        <v>0</v>
      </c>
      <c r="K168">
        <v>0</v>
      </c>
      <c r="N168">
        <v>0</v>
      </c>
    </row>
    <row r="169" spans="1:15" ht="12.75">
      <c r="A169">
        <v>70</v>
      </c>
      <c r="B169">
        <v>1</v>
      </c>
      <c r="D169">
        <v>0</v>
      </c>
      <c r="E169" t="s">
        <v>229</v>
      </c>
      <c r="F169" t="s">
        <v>230</v>
      </c>
      <c r="G169">
        <v>0</v>
      </c>
      <c r="H169">
        <v>0</v>
      </c>
      <c r="I169" t="s">
        <v>231</v>
      </c>
      <c r="J169">
        <v>0</v>
      </c>
      <c r="K169">
        <v>0</v>
      </c>
      <c r="N169">
        <v>0</v>
      </c>
    </row>
    <row r="170" spans="1:15" ht="12.75">
      <c r="A170">
        <v>70</v>
      </c>
      <c r="B170">
        <v>1</v>
      </c>
      <c r="D170">
        <v>52</v>
      </c>
      <c r="E170" t="s">
        <v>232</v>
      </c>
      <c r="F170" t="s">
        <v>233</v>
      </c>
      <c r="G170">
        <v>1</v>
      </c>
      <c r="H170">
        <v>1</v>
      </c>
      <c r="I170" t="s">
        <v>234</v>
      </c>
      <c r="J170">
        <v>0</v>
      </c>
      <c r="K170">
        <v>0</v>
      </c>
      <c r="N170">
        <v>0</v>
      </c>
    </row>
    <row r="171" spans="1:15" ht="12.75">
      <c r="A171">
        <v>70</v>
      </c>
      <c r="B171">
        <v>1</v>
      </c>
      <c r="D171">
        <v>56</v>
      </c>
      <c r="E171" t="s">
        <v>235</v>
      </c>
      <c r="F171" t="s">
        <v>236</v>
      </c>
      <c r="G171">
        <v>1</v>
      </c>
      <c r="H171">
        <v>1</v>
      </c>
      <c r="I171" t="s">
        <v>237</v>
      </c>
      <c r="J171">
        <v>0</v>
      </c>
      <c r="K171">
        <v>0</v>
      </c>
      <c r="N171">
        <v>0</v>
      </c>
    </row>
    <row r="172" spans="1:15" ht="12.75">
      <c r="A172">
        <v>70</v>
      </c>
      <c r="B172">
        <v>1</v>
      </c>
      <c r="D172">
        <v>53</v>
      </c>
      <c r="E172" t="s">
        <v>238</v>
      </c>
      <c r="F172" t="s">
        <v>239</v>
      </c>
      <c r="G172">
        <v>0</v>
      </c>
      <c r="H172">
        <v>0</v>
      </c>
      <c r="I172" t="s">
        <v>240</v>
      </c>
      <c r="J172">
        <v>0</v>
      </c>
      <c r="K172">
        <v>0</v>
      </c>
      <c r="N172">
        <v>0</v>
      </c>
    </row>
    <row r="173" spans="1:15" ht="12.75">
      <c r="A173">
        <v>70</v>
      </c>
      <c r="B173">
        <v>1</v>
      </c>
      <c r="D173">
        <v>24</v>
      </c>
      <c r="E173" t="s">
        <v>241</v>
      </c>
      <c r="F173" t="s">
        <v>242</v>
      </c>
      <c r="G173">
        <v>1</v>
      </c>
      <c r="H173">
        <v>1.68</v>
      </c>
      <c r="I173" t="s">
        <v>243</v>
      </c>
      <c r="J173">
        <v>0</v>
      </c>
      <c r="K173">
        <v>0</v>
      </c>
      <c r="N173">
        <v>0</v>
      </c>
    </row>
    <row r="174" spans="1:15" ht="12.75">
      <c r="A174">
        <v>70</v>
      </c>
      <c r="B174">
        <v>1</v>
      </c>
      <c r="D174">
        <v>25</v>
      </c>
      <c r="E174" t="s">
        <v>244</v>
      </c>
      <c r="F174" t="s">
        <v>245</v>
      </c>
      <c r="G174">
        <v>1</v>
      </c>
      <c r="H174">
        <v>2.05</v>
      </c>
      <c r="I174" t="s">
        <v>246</v>
      </c>
      <c r="J174">
        <v>0</v>
      </c>
      <c r="K174">
        <v>0</v>
      </c>
      <c r="N174">
        <v>0</v>
      </c>
    </row>
    <row r="175" spans="1:15" ht="12.75">
      <c r="A175">
        <v>70</v>
      </c>
      <c r="B175">
        <v>1</v>
      </c>
      <c r="D175">
        <v>26</v>
      </c>
      <c r="E175" t="s">
        <v>247</v>
      </c>
      <c r="F175" t="s">
        <v>248</v>
      </c>
      <c r="G175">
        <v>1</v>
      </c>
      <c r="H175">
        <v>2.4</v>
      </c>
      <c r="I175" t="s">
        <v>249</v>
      </c>
      <c r="J175">
        <v>0</v>
      </c>
      <c r="K175">
        <v>0</v>
      </c>
      <c r="N175">
        <v>0</v>
      </c>
    </row>
    <row r="176" spans="1:15" ht="12.75">
      <c r="A176">
        <v>70</v>
      </c>
      <c r="B176">
        <v>1</v>
      </c>
      <c r="D176">
        <v>27</v>
      </c>
      <c r="E176" t="s">
        <v>250</v>
      </c>
      <c r="F176" t="s">
        <v>251</v>
      </c>
      <c r="G176">
        <v>1</v>
      </c>
      <c r="H176">
        <v>2.8</v>
      </c>
      <c r="I176" t="s">
        <v>252</v>
      </c>
      <c r="J176">
        <v>0</v>
      </c>
      <c r="K176">
        <v>0</v>
      </c>
      <c r="N176">
        <v>0</v>
      </c>
    </row>
    <row r="177" spans="1:15" ht="12.75">
      <c r="A177">
        <v>70</v>
      </c>
      <c r="B177">
        <v>1</v>
      </c>
      <c r="D177">
        <v>54</v>
      </c>
      <c r="E177" t="s">
        <v>253</v>
      </c>
      <c r="F177" t="s">
        <v>254</v>
      </c>
      <c r="G177">
        <v>0</v>
      </c>
      <c r="H177">
        <v>0</v>
      </c>
      <c r="I177" t="s">
        <v>240</v>
      </c>
      <c r="J177">
        <v>0</v>
      </c>
      <c r="K177">
        <v>0</v>
      </c>
      <c r="N177">
        <v>0</v>
      </c>
    </row>
    <row r="178" spans="1:15" ht="12.75">
      <c r="A178">
        <v>70</v>
      </c>
      <c r="B178">
        <v>1</v>
      </c>
      <c r="D178">
        <v>28</v>
      </c>
      <c r="E178" t="s">
        <v>255</v>
      </c>
      <c r="F178" t="s">
        <v>256</v>
      </c>
      <c r="G178">
        <v>1</v>
      </c>
      <c r="H178">
        <v>3</v>
      </c>
      <c r="I178" t="s">
        <v>257</v>
      </c>
      <c r="J178">
        <v>0</v>
      </c>
      <c r="K178">
        <v>0</v>
      </c>
      <c r="N178">
        <v>0</v>
      </c>
    </row>
    <row r="179" spans="1:15" ht="12.75">
      <c r="A179">
        <v>70</v>
      </c>
      <c r="B179">
        <v>1</v>
      </c>
      <c r="D179">
        <v>29</v>
      </c>
      <c r="E179" t="s">
        <v>258</v>
      </c>
      <c r="F179" t="s">
        <v>259</v>
      </c>
      <c r="G179">
        <v>1</v>
      </c>
      <c r="H179">
        <v>2</v>
      </c>
      <c r="I179" t="s">
        <v>260</v>
      </c>
      <c r="J179">
        <v>0</v>
      </c>
      <c r="K179">
        <v>0</v>
      </c>
      <c r="N179">
        <v>0</v>
      </c>
    </row>
    <row r="180" spans="1:15" ht="12.75">
      <c r="A180">
        <v>70</v>
      </c>
      <c r="B180">
        <v>1</v>
      </c>
      <c r="D180">
        <v>2</v>
      </c>
      <c r="E180" t="s">
        <v>261</v>
      </c>
      <c r="F180" t="s">
        <v>262</v>
      </c>
      <c r="G180">
        <v>1</v>
      </c>
      <c r="H180">
        <v>1.2</v>
      </c>
      <c r="I180" t="s">
        <v>263</v>
      </c>
      <c r="J180">
        <v>0</v>
      </c>
      <c r="K180">
        <v>0</v>
      </c>
      <c r="N180">
        <v>0</v>
      </c>
    </row>
    <row r="181" spans="1:15" ht="12.75">
      <c r="A181">
        <v>70</v>
      </c>
      <c r="B181">
        <v>1</v>
      </c>
      <c r="D181">
        <v>4</v>
      </c>
      <c r="E181" t="s">
        <v>264</v>
      </c>
      <c r="F181" t="s">
        <v>265</v>
      </c>
      <c r="G181">
        <v>1</v>
      </c>
      <c r="H181">
        <v>1.2</v>
      </c>
      <c r="I181" t="s">
        <v>266</v>
      </c>
      <c r="J181">
        <v>0</v>
      </c>
      <c r="K181">
        <v>0</v>
      </c>
      <c r="N181">
        <v>0</v>
      </c>
    </row>
    <row r="182" spans="1:15" ht="12.75">
      <c r="A182">
        <v>70</v>
      </c>
      <c r="B182">
        <v>1</v>
      </c>
      <c r="D182">
        <v>3</v>
      </c>
      <c r="E182" t="s">
        <v>267</v>
      </c>
      <c r="F182" t="s">
        <v>268</v>
      </c>
      <c r="G182">
        <v>1</v>
      </c>
      <c r="H182">
        <v>1.35</v>
      </c>
      <c r="I182" t="s">
        <v>269</v>
      </c>
      <c r="J182">
        <v>0</v>
      </c>
      <c r="K182">
        <v>0</v>
      </c>
      <c r="N182">
        <v>0</v>
      </c>
    </row>
    <row r="183" spans="1:15" ht="12.75">
      <c r="A183">
        <v>70</v>
      </c>
      <c r="B183">
        <v>1</v>
      </c>
      <c r="D183">
        <v>6</v>
      </c>
      <c r="E183" t="s">
        <v>270</v>
      </c>
      <c r="F183" t="s">
        <v>271</v>
      </c>
      <c r="G183">
        <v>1</v>
      </c>
      <c r="H183">
        <v>1.5</v>
      </c>
      <c r="I183" t="s">
        <v>272</v>
      </c>
      <c r="J183">
        <v>0</v>
      </c>
      <c r="K183">
        <v>0</v>
      </c>
      <c r="N183">
        <v>0</v>
      </c>
    </row>
    <row r="184" spans="1:15" ht="12.75">
      <c r="A184">
        <v>70</v>
      </c>
      <c r="B184">
        <v>1</v>
      </c>
      <c r="D184">
        <v>7</v>
      </c>
      <c r="E184" t="s">
        <v>273</v>
      </c>
      <c r="F184" t="s">
        <v>274</v>
      </c>
      <c r="G184">
        <v>1</v>
      </c>
      <c r="H184">
        <v>1.5</v>
      </c>
      <c r="I184" t="s">
        <v>275</v>
      </c>
      <c r="J184">
        <v>0</v>
      </c>
      <c r="K184">
        <v>0</v>
      </c>
      <c r="N184">
        <v>0</v>
      </c>
    </row>
    <row r="185" spans="1:15" ht="12.75">
      <c r="A185">
        <v>70</v>
      </c>
      <c r="B185">
        <v>1</v>
      </c>
      <c r="D185">
        <v>8</v>
      </c>
      <c r="E185" t="s">
        <v>276</v>
      </c>
      <c r="F185" t="s">
        <v>277</v>
      </c>
      <c r="G185">
        <v>1</v>
      </c>
      <c r="H185">
        <v>1.35</v>
      </c>
      <c r="I185" t="s">
        <v>278</v>
      </c>
      <c r="J185">
        <v>0</v>
      </c>
      <c r="K185">
        <v>0</v>
      </c>
      <c r="N185">
        <v>0</v>
      </c>
    </row>
    <row r="186" spans="1:15" ht="12.75">
      <c r="A186">
        <v>70</v>
      </c>
      <c r="B186">
        <v>1</v>
      </c>
      <c r="D186">
        <v>9</v>
      </c>
      <c r="E186" t="s">
        <v>279</v>
      </c>
      <c r="F186" t="s">
        <v>280</v>
      </c>
      <c r="G186">
        <v>1</v>
      </c>
      <c r="H186">
        <v>1.7</v>
      </c>
      <c r="I186" t="s">
        <v>281</v>
      </c>
      <c r="J186">
        <v>0</v>
      </c>
      <c r="K186">
        <v>0</v>
      </c>
      <c r="N186">
        <v>0</v>
      </c>
    </row>
    <row r="187" spans="1:15" ht="12.75">
      <c r="A187">
        <v>70</v>
      </c>
      <c r="B187">
        <v>1</v>
      </c>
      <c r="D187">
        <v>10</v>
      </c>
      <c r="E187" t="s">
        <v>282</v>
      </c>
      <c r="F187" t="s">
        <v>277</v>
      </c>
      <c r="G187">
        <v>1</v>
      </c>
      <c r="H187">
        <v>1.55</v>
      </c>
      <c r="I187" t="s">
        <v>283</v>
      </c>
      <c r="J187">
        <v>0</v>
      </c>
      <c r="K187">
        <v>0</v>
      </c>
      <c r="N187">
        <v>0</v>
      </c>
    </row>
    <row r="188" spans="1:15" ht="12.75">
      <c r="A188">
        <v>70</v>
      </c>
      <c r="B188">
        <v>1</v>
      </c>
      <c r="D188">
        <v>11</v>
      </c>
      <c r="E188" t="s">
        <v>284</v>
      </c>
      <c r="F188" t="s">
        <v>285</v>
      </c>
      <c r="G188">
        <v>1</v>
      </c>
      <c r="H188">
        <v>2.05</v>
      </c>
      <c r="I188" t="s">
        <v>286</v>
      </c>
      <c r="J188">
        <v>0</v>
      </c>
      <c r="K188">
        <v>0</v>
      </c>
      <c r="N188">
        <v>0</v>
      </c>
    </row>
    <row r="189" spans="1:15" ht="12.75">
      <c r="A189">
        <v>70</v>
      </c>
      <c r="B189">
        <v>1</v>
      </c>
      <c r="D189">
        <v>12</v>
      </c>
      <c r="E189" t="s">
        <v>287</v>
      </c>
      <c r="F189" t="s">
        <v>288</v>
      </c>
      <c r="G189">
        <v>1</v>
      </c>
      <c r="H189">
        <v>1.9</v>
      </c>
      <c r="I189" t="s">
        <v>289</v>
      </c>
      <c r="J189">
        <v>0</v>
      </c>
      <c r="K189">
        <v>0</v>
      </c>
      <c r="N189">
        <v>0</v>
      </c>
    </row>
    <row r="190" spans="1:15" ht="12.75">
      <c r="A190">
        <v>70</v>
      </c>
      <c r="B190">
        <v>1</v>
      </c>
      <c r="D190">
        <v>13</v>
      </c>
      <c r="E190" t="s">
        <v>290</v>
      </c>
      <c r="F190" t="s">
        <v>291</v>
      </c>
      <c r="G190">
        <v>1</v>
      </c>
      <c r="H190">
        <v>2.3</v>
      </c>
      <c r="I190" t="s">
        <v>292</v>
      </c>
      <c r="J190">
        <v>0</v>
      </c>
      <c r="K190">
        <v>0</v>
      </c>
      <c r="N190">
        <v>0</v>
      </c>
    </row>
    <row r="191" spans="1:15" ht="12.75">
      <c r="A191">
        <v>70</v>
      </c>
      <c r="B191">
        <v>1</v>
      </c>
      <c r="D191">
        <v>14</v>
      </c>
      <c r="E191" t="s">
        <v>293</v>
      </c>
      <c r="F191" t="s">
        <v>288</v>
      </c>
      <c r="G191">
        <v>1</v>
      </c>
      <c r="H191">
        <v>2.15</v>
      </c>
      <c r="I191" t="s">
        <v>294</v>
      </c>
      <c r="J191">
        <v>0</v>
      </c>
      <c r="K191">
        <v>0</v>
      </c>
      <c r="N191">
        <v>0</v>
      </c>
    </row>
    <row r="192" spans="1:15" ht="12.75">
      <c r="A192">
        <v>70</v>
      </c>
      <c r="B192">
        <v>1</v>
      </c>
      <c r="D192">
        <v>15</v>
      </c>
      <c r="E192" t="s">
        <v>295</v>
      </c>
      <c r="F192" t="s">
        <v>296</v>
      </c>
      <c r="G192">
        <v>1</v>
      </c>
      <c r="H192">
        <v>1.15</v>
      </c>
      <c r="I192" t="s">
        <v>297</v>
      </c>
      <c r="J192">
        <v>0</v>
      </c>
      <c r="K192">
        <v>0</v>
      </c>
      <c r="N192">
        <v>0</v>
      </c>
    </row>
    <row r="193" spans="1:15" ht="12.75">
      <c r="A193">
        <v>70</v>
      </c>
      <c r="B193">
        <v>1</v>
      </c>
      <c r="D193">
        <v>16</v>
      </c>
      <c r="E193" t="s">
        <v>298</v>
      </c>
      <c r="F193" t="s">
        <v>299</v>
      </c>
      <c r="G193">
        <v>1</v>
      </c>
      <c r="H193">
        <v>1.25</v>
      </c>
      <c r="I193" t="s">
        <v>300</v>
      </c>
      <c r="J193">
        <v>0</v>
      </c>
      <c r="K193">
        <v>0</v>
      </c>
      <c r="N193">
        <v>0</v>
      </c>
    </row>
    <row r="194" spans="1:15" ht="12.75">
      <c r="A194">
        <v>70</v>
      </c>
      <c r="B194">
        <v>1</v>
      </c>
      <c r="D194">
        <v>17</v>
      </c>
      <c r="E194" t="s">
        <v>301</v>
      </c>
      <c r="F194" t="s">
        <v>302</v>
      </c>
      <c r="G194">
        <v>1</v>
      </c>
      <c r="H194">
        <v>1.2</v>
      </c>
      <c r="I194" t="s">
        <v>303</v>
      </c>
      <c r="J194">
        <v>0</v>
      </c>
      <c r="K194">
        <v>0</v>
      </c>
      <c r="N194">
        <v>0</v>
      </c>
    </row>
    <row r="195" spans="1:15" ht="12.75">
      <c r="A195">
        <v>70</v>
      </c>
      <c r="B195">
        <v>1</v>
      </c>
      <c r="D195">
        <v>18</v>
      </c>
      <c r="E195" t="s">
        <v>304</v>
      </c>
      <c r="F195" t="s">
        <v>305</v>
      </c>
      <c r="G195">
        <v>1</v>
      </c>
      <c r="H195">
        <v>1.1</v>
      </c>
      <c r="I195" t="s">
        <v>306</v>
      </c>
      <c r="J195">
        <v>0</v>
      </c>
      <c r="K195">
        <v>0</v>
      </c>
      <c r="N195">
        <v>0</v>
      </c>
    </row>
    <row r="196" spans="1:15" ht="12.75">
      <c r="A196">
        <v>70</v>
      </c>
      <c r="B196">
        <v>1</v>
      </c>
      <c r="D196">
        <v>19</v>
      </c>
      <c r="E196" t="s">
        <v>307</v>
      </c>
      <c r="F196" t="s">
        <v>308</v>
      </c>
      <c r="G196">
        <v>1</v>
      </c>
      <c r="H196">
        <v>1.15</v>
      </c>
      <c r="I196" t="s">
        <v>309</v>
      </c>
      <c r="J196">
        <v>0</v>
      </c>
      <c r="K196">
        <v>0</v>
      </c>
      <c r="N196">
        <v>0</v>
      </c>
    </row>
    <row r="197" spans="1:15" ht="12.75">
      <c r="A197">
        <v>70</v>
      </c>
      <c r="B197">
        <v>1</v>
      </c>
      <c r="D197">
        <v>20</v>
      </c>
      <c r="E197" t="s">
        <v>310</v>
      </c>
      <c r="F197" t="s">
        <v>311</v>
      </c>
      <c r="G197">
        <v>1</v>
      </c>
      <c r="H197">
        <v>1.15</v>
      </c>
      <c r="I197" t="s">
        <v>312</v>
      </c>
      <c r="J197">
        <v>0</v>
      </c>
      <c r="K197">
        <v>0</v>
      </c>
      <c r="N197">
        <v>0</v>
      </c>
    </row>
    <row r="198" spans="1:15" ht="12.75">
      <c r="A198">
        <v>70</v>
      </c>
      <c r="B198">
        <v>1</v>
      </c>
      <c r="D198">
        <v>21</v>
      </c>
      <c r="E198" t="s">
        <v>313</v>
      </c>
      <c r="F198" t="s">
        <v>314</v>
      </c>
      <c r="G198">
        <v>1</v>
      </c>
      <c r="H198">
        <v>1.25</v>
      </c>
      <c r="I198" t="s">
        <v>315</v>
      </c>
      <c r="J198">
        <v>0</v>
      </c>
      <c r="K198">
        <v>0</v>
      </c>
      <c r="N198">
        <v>0</v>
      </c>
    </row>
    <row r="199" spans="1:15" ht="12.75">
      <c r="A199">
        <v>70</v>
      </c>
      <c r="B199">
        <v>1</v>
      </c>
      <c r="D199">
        <v>22</v>
      </c>
      <c r="E199" t="s">
        <v>316</v>
      </c>
      <c r="F199" t="s">
        <v>317</v>
      </c>
      <c r="G199">
        <v>1</v>
      </c>
      <c r="H199">
        <v>1.35</v>
      </c>
      <c r="I199" t="s">
        <v>318</v>
      </c>
      <c r="J199">
        <v>0</v>
      </c>
      <c r="K199">
        <v>0</v>
      </c>
      <c r="N199">
        <v>0</v>
      </c>
    </row>
    <row r="200" spans="1:15" ht="12.75">
      <c r="A200">
        <v>70</v>
      </c>
      <c r="B200">
        <v>1</v>
      </c>
      <c r="D200">
        <v>23</v>
      </c>
      <c r="E200" t="s">
        <v>319</v>
      </c>
      <c r="F200" t="s">
        <v>320</v>
      </c>
      <c r="G200">
        <v>1</v>
      </c>
      <c r="H200">
        <v>1.5</v>
      </c>
      <c r="I200" t="s">
        <v>321</v>
      </c>
      <c r="J200">
        <v>0</v>
      </c>
      <c r="K200">
        <v>0</v>
      </c>
      <c r="N200">
        <v>0</v>
      </c>
    </row>
    <row r="201" spans="1:15" ht="12.75">
      <c r="A201">
        <v>70</v>
      </c>
      <c r="B201">
        <v>1</v>
      </c>
      <c r="D201">
        <v>44</v>
      </c>
      <c r="E201" t="s">
        <v>322</v>
      </c>
      <c r="F201" t="s">
        <v>323</v>
      </c>
      <c r="G201">
        <v>1</v>
      </c>
      <c r="H201">
        <v>1.35</v>
      </c>
      <c r="I201" t="s">
        <v>324</v>
      </c>
      <c r="J201">
        <v>0</v>
      </c>
      <c r="K201">
        <v>0</v>
      </c>
      <c r="N201">
        <v>0</v>
      </c>
    </row>
    <row r="202" spans="1:15" ht="12.75">
      <c r="A202">
        <v>70</v>
      </c>
      <c r="B202">
        <v>1</v>
      </c>
      <c r="D202">
        <v>46</v>
      </c>
      <c r="E202" t="s">
        <v>325</v>
      </c>
      <c r="F202" t="s">
        <v>326</v>
      </c>
      <c r="G202">
        <v>0</v>
      </c>
      <c r="H202">
        <v>0</v>
      </c>
      <c r="I202" t="s">
        <v>240</v>
      </c>
      <c r="J202">
        <v>0</v>
      </c>
      <c r="K202">
        <v>0</v>
      </c>
      <c r="N202">
        <v>0</v>
      </c>
    </row>
    <row r="203" spans="1:15" ht="12.75">
      <c r="A203">
        <v>70</v>
      </c>
      <c r="B203">
        <v>1</v>
      </c>
      <c r="D203">
        <v>47</v>
      </c>
      <c r="E203" t="s">
        <v>327</v>
      </c>
      <c r="F203" t="s">
        <v>328</v>
      </c>
      <c r="G203">
        <v>1</v>
      </c>
      <c r="H203">
        <v>1.15</v>
      </c>
      <c r="I203" t="s">
        <v>329</v>
      </c>
      <c r="J203">
        <v>0</v>
      </c>
      <c r="K203">
        <v>0</v>
      </c>
      <c r="N203">
        <v>0</v>
      </c>
    </row>
    <row r="204" spans="1:15" ht="12.75">
      <c r="A204">
        <v>70</v>
      </c>
      <c r="B204">
        <v>1</v>
      </c>
      <c r="D204">
        <v>48</v>
      </c>
      <c r="E204" t="s">
        <v>330</v>
      </c>
      <c r="F204" t="s">
        <v>331</v>
      </c>
      <c r="G204">
        <v>1</v>
      </c>
      <c r="H204">
        <v>1.25</v>
      </c>
      <c r="I204" t="s">
        <v>332</v>
      </c>
      <c r="J204">
        <v>0</v>
      </c>
      <c r="K204">
        <v>0</v>
      </c>
      <c r="N204">
        <v>0</v>
      </c>
    </row>
    <row r="205" spans="1:15" ht="12.75">
      <c r="A205">
        <v>70</v>
      </c>
      <c r="B205">
        <v>1</v>
      </c>
      <c r="D205">
        <v>49</v>
      </c>
      <c r="E205" t="s">
        <v>333</v>
      </c>
      <c r="F205" t="s">
        <v>334</v>
      </c>
      <c r="G205">
        <v>1</v>
      </c>
      <c r="H205">
        <v>1.1</v>
      </c>
      <c r="I205" t="s">
        <v>335</v>
      </c>
      <c r="J205">
        <v>0</v>
      </c>
      <c r="K205">
        <v>0</v>
      </c>
      <c r="N205">
        <v>0</v>
      </c>
    </row>
    <row r="206" spans="1:15" ht="12.75">
      <c r="A206">
        <v>70</v>
      </c>
      <c r="B206">
        <v>1</v>
      </c>
      <c r="D206">
        <v>45</v>
      </c>
      <c r="E206" t="s">
        <v>336</v>
      </c>
      <c r="F206" t="s">
        <v>337</v>
      </c>
      <c r="G206">
        <v>1</v>
      </c>
      <c r="H206">
        <v>1.5</v>
      </c>
      <c r="I206" t="s">
        <v>338</v>
      </c>
      <c r="J206">
        <v>0</v>
      </c>
      <c r="K206">
        <v>0</v>
      </c>
      <c r="N206">
        <v>0</v>
      </c>
    </row>
    <row r="207" spans="1:15" ht="12.75">
      <c r="A207">
        <v>70</v>
      </c>
      <c r="B207">
        <v>1</v>
      </c>
      <c r="D207">
        <v>51</v>
      </c>
      <c r="E207" t="s">
        <v>339</v>
      </c>
      <c r="F207" t="s">
        <v>340</v>
      </c>
      <c r="G207">
        <v>1</v>
      </c>
      <c r="H207">
        <v>1.1</v>
      </c>
      <c r="I207" t="s">
        <v>341</v>
      </c>
      <c r="J207">
        <v>0</v>
      </c>
      <c r="K207">
        <v>0</v>
      </c>
      <c r="N207">
        <v>0</v>
      </c>
    </row>
    <row r="208" spans="1:15" ht="12.75">
      <c r="A208">
        <v>70</v>
      </c>
      <c r="B208">
        <v>1</v>
      </c>
      <c r="D208">
        <v>50</v>
      </c>
      <c r="E208" t="s">
        <v>342</v>
      </c>
      <c r="F208" t="s">
        <v>343</v>
      </c>
      <c r="G208">
        <v>1</v>
      </c>
      <c r="H208">
        <v>1.35</v>
      </c>
      <c r="I208" t="s">
        <v>344</v>
      </c>
      <c r="J208">
        <v>0</v>
      </c>
      <c r="K208">
        <v>0</v>
      </c>
      <c r="N208">
        <v>0</v>
      </c>
    </row>
    <row r="211" spans="1:5" ht="12.75">
      <c r="A211">
        <v>65</v>
      </c>
      <c r="C211">
        <v>1</v>
      </c>
      <c r="D211">
        <v>0</v>
      </c>
      <c r="E211">
        <v>200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W167"/>
  <sheetViews>
    <sheetView workbookViewId="0" topLeftCell="A1">
      <selection activeCell="A1" sqref="A1"/>
    </sheetView>
  </sheetViews>
  <sheetFormatPr defaultColWidth="9.140625" defaultRowHeight="12.75"/>
  <sheetData>
    <row r="1" spans="1:75" ht="12.75">
      <c r="A1">
        <f>ROW(Source!A28)</f>
        <v>28</v>
      </c>
      <c r="B1">
        <v>7672280</v>
      </c>
      <c r="C1">
        <v>7672279</v>
      </c>
      <c r="D1">
        <v>121645</v>
      </c>
      <c r="E1">
        <v>1</v>
      </c>
      <c r="F1">
        <v>1</v>
      </c>
      <c r="G1">
        <v>1</v>
      </c>
      <c r="H1">
        <v>1</v>
      </c>
      <c r="I1" t="s">
        <v>345</v>
      </c>
      <c r="K1" t="s">
        <v>346</v>
      </c>
      <c r="L1">
        <v>1369</v>
      </c>
      <c r="N1">
        <v>1013</v>
      </c>
      <c r="O1" t="s">
        <v>347</v>
      </c>
      <c r="P1" t="s">
        <v>347</v>
      </c>
      <c r="Q1">
        <v>1</v>
      </c>
      <c r="Y1">
        <v>91</v>
      </c>
      <c r="AA1">
        <v>0</v>
      </c>
      <c r="AB1">
        <v>0</v>
      </c>
      <c r="AC1">
        <v>0</v>
      </c>
      <c r="AD1">
        <v>9.62</v>
      </c>
      <c r="AN1">
        <v>0</v>
      </c>
      <c r="AO1">
        <v>1</v>
      </c>
      <c r="AP1">
        <v>0</v>
      </c>
      <c r="AQ1">
        <v>0</v>
      </c>
      <c r="AR1">
        <v>0</v>
      </c>
      <c r="AT1">
        <v>91</v>
      </c>
      <c r="AV1">
        <v>1</v>
      </c>
      <c r="AW1">
        <v>2</v>
      </c>
      <c r="AX1">
        <v>7672280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</row>
    <row r="2" spans="1:75" ht="12.75">
      <c r="A2">
        <f>ROW(Source!A28)</f>
        <v>28</v>
      </c>
      <c r="B2">
        <v>7672281</v>
      </c>
      <c r="C2">
        <v>7672279</v>
      </c>
      <c r="D2">
        <v>121548</v>
      </c>
      <c r="E2">
        <v>1</v>
      </c>
      <c r="F2">
        <v>1</v>
      </c>
      <c r="G2">
        <v>1</v>
      </c>
      <c r="H2">
        <v>1</v>
      </c>
      <c r="I2" t="s">
        <v>39</v>
      </c>
      <c r="K2" t="s">
        <v>348</v>
      </c>
      <c r="L2">
        <v>608254</v>
      </c>
      <c r="N2">
        <v>1013</v>
      </c>
      <c r="O2" t="s">
        <v>349</v>
      </c>
      <c r="P2" t="s">
        <v>349</v>
      </c>
      <c r="Q2">
        <v>1</v>
      </c>
      <c r="Y2">
        <v>7.34</v>
      </c>
      <c r="AA2">
        <v>0</v>
      </c>
      <c r="AB2">
        <v>0</v>
      </c>
      <c r="AC2">
        <v>0</v>
      </c>
      <c r="AD2">
        <v>0</v>
      </c>
      <c r="AN2">
        <v>0</v>
      </c>
      <c r="AO2">
        <v>1</v>
      </c>
      <c r="AP2">
        <v>0</v>
      </c>
      <c r="AQ2">
        <v>0</v>
      </c>
      <c r="AR2">
        <v>0</v>
      </c>
      <c r="AT2">
        <v>7.34</v>
      </c>
      <c r="AV2">
        <v>2</v>
      </c>
      <c r="AW2">
        <v>2</v>
      </c>
      <c r="AX2">
        <v>7672281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</row>
    <row r="3" spans="1:75" ht="12.75">
      <c r="A3">
        <f>ROW(Source!A28)</f>
        <v>28</v>
      </c>
      <c r="B3">
        <v>7672282</v>
      </c>
      <c r="C3">
        <v>7672279</v>
      </c>
      <c r="D3">
        <v>1466783</v>
      </c>
      <c r="E3">
        <v>1</v>
      </c>
      <c r="F3">
        <v>1</v>
      </c>
      <c r="G3">
        <v>1</v>
      </c>
      <c r="H3">
        <v>2</v>
      </c>
      <c r="I3" t="s">
        <v>350</v>
      </c>
      <c r="J3" t="s">
        <v>351</v>
      </c>
      <c r="K3" t="s">
        <v>352</v>
      </c>
      <c r="L3">
        <v>1480</v>
      </c>
      <c r="N3">
        <v>1013</v>
      </c>
      <c r="O3" t="s">
        <v>353</v>
      </c>
      <c r="P3" t="s">
        <v>354</v>
      </c>
      <c r="Q3">
        <v>1</v>
      </c>
      <c r="Y3">
        <v>6</v>
      </c>
      <c r="AA3">
        <v>0</v>
      </c>
      <c r="AB3">
        <v>134.65</v>
      </c>
      <c r="AC3">
        <v>13.5</v>
      </c>
      <c r="AD3">
        <v>0</v>
      </c>
      <c r="AN3">
        <v>0</v>
      </c>
      <c r="AO3">
        <v>1</v>
      </c>
      <c r="AP3">
        <v>0</v>
      </c>
      <c r="AQ3">
        <v>0</v>
      </c>
      <c r="AR3">
        <v>0</v>
      </c>
      <c r="AT3">
        <v>6</v>
      </c>
      <c r="AV3">
        <v>0</v>
      </c>
      <c r="AW3">
        <v>2</v>
      </c>
      <c r="AX3">
        <v>7672282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</row>
    <row r="4" spans="1:75" ht="12.75">
      <c r="A4">
        <f>ROW(Source!A28)</f>
        <v>28</v>
      </c>
      <c r="B4">
        <v>7672283</v>
      </c>
      <c r="C4">
        <v>7672279</v>
      </c>
      <c r="D4">
        <v>1467385</v>
      </c>
      <c r="E4">
        <v>1</v>
      </c>
      <c r="F4">
        <v>1</v>
      </c>
      <c r="G4">
        <v>1</v>
      </c>
      <c r="H4">
        <v>2</v>
      </c>
      <c r="I4" t="s">
        <v>355</v>
      </c>
      <c r="J4" t="s">
        <v>356</v>
      </c>
      <c r="K4" t="s">
        <v>357</v>
      </c>
      <c r="L4">
        <v>1480</v>
      </c>
      <c r="N4">
        <v>1013</v>
      </c>
      <c r="O4" t="s">
        <v>353</v>
      </c>
      <c r="P4" t="s">
        <v>354</v>
      </c>
      <c r="Q4">
        <v>1</v>
      </c>
      <c r="Y4">
        <v>27.3</v>
      </c>
      <c r="AA4">
        <v>0</v>
      </c>
      <c r="AB4">
        <v>8.1</v>
      </c>
      <c r="AC4">
        <v>0</v>
      </c>
      <c r="AD4">
        <v>0</v>
      </c>
      <c r="AN4">
        <v>0</v>
      </c>
      <c r="AO4">
        <v>1</v>
      </c>
      <c r="AP4">
        <v>0</v>
      </c>
      <c r="AQ4">
        <v>0</v>
      </c>
      <c r="AR4">
        <v>0</v>
      </c>
      <c r="AT4">
        <v>27.3</v>
      </c>
      <c r="AV4">
        <v>0</v>
      </c>
      <c r="AW4">
        <v>2</v>
      </c>
      <c r="AX4">
        <v>7672283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</row>
    <row r="5" spans="1:75" ht="12.75">
      <c r="A5">
        <f>ROW(Source!A28)</f>
        <v>28</v>
      </c>
      <c r="B5">
        <v>7672284</v>
      </c>
      <c r="C5">
        <v>7672279</v>
      </c>
      <c r="D5">
        <v>1467390</v>
      </c>
      <c r="E5">
        <v>1</v>
      </c>
      <c r="F5">
        <v>1</v>
      </c>
      <c r="G5">
        <v>1</v>
      </c>
      <c r="H5">
        <v>2</v>
      </c>
      <c r="I5" t="s">
        <v>358</v>
      </c>
      <c r="J5" t="s">
        <v>359</v>
      </c>
      <c r="K5" t="s">
        <v>360</v>
      </c>
      <c r="L5">
        <v>1480</v>
      </c>
      <c r="N5">
        <v>1013</v>
      </c>
      <c r="O5" t="s">
        <v>353</v>
      </c>
      <c r="P5" t="s">
        <v>354</v>
      </c>
      <c r="Q5">
        <v>1</v>
      </c>
      <c r="Y5">
        <v>1</v>
      </c>
      <c r="AA5">
        <v>0</v>
      </c>
      <c r="AB5">
        <v>1.2</v>
      </c>
      <c r="AC5">
        <v>0</v>
      </c>
      <c r="AD5">
        <v>0</v>
      </c>
      <c r="AN5">
        <v>0</v>
      </c>
      <c r="AO5">
        <v>1</v>
      </c>
      <c r="AP5">
        <v>0</v>
      </c>
      <c r="AQ5">
        <v>0</v>
      </c>
      <c r="AR5">
        <v>0</v>
      </c>
      <c r="AT5">
        <v>1</v>
      </c>
      <c r="AV5">
        <v>0</v>
      </c>
      <c r="AW5">
        <v>2</v>
      </c>
      <c r="AX5">
        <v>7672284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</row>
    <row r="6" spans="1:75" ht="12.75">
      <c r="A6">
        <f>ROW(Source!A28)</f>
        <v>28</v>
      </c>
      <c r="B6">
        <v>7672285</v>
      </c>
      <c r="C6">
        <v>7672279</v>
      </c>
      <c r="D6">
        <v>1471034</v>
      </c>
      <c r="E6">
        <v>1</v>
      </c>
      <c r="F6">
        <v>1</v>
      </c>
      <c r="G6">
        <v>1</v>
      </c>
      <c r="H6">
        <v>2</v>
      </c>
      <c r="I6" t="s">
        <v>361</v>
      </c>
      <c r="J6" t="s">
        <v>362</v>
      </c>
      <c r="K6" t="s">
        <v>363</v>
      </c>
      <c r="L6">
        <v>1368</v>
      </c>
      <c r="N6">
        <v>1011</v>
      </c>
      <c r="O6" t="s">
        <v>364</v>
      </c>
      <c r="P6" t="s">
        <v>364</v>
      </c>
      <c r="Q6">
        <v>1</v>
      </c>
      <c r="Y6">
        <v>0.3</v>
      </c>
      <c r="AA6">
        <v>0</v>
      </c>
      <c r="AB6">
        <v>19.2</v>
      </c>
      <c r="AC6">
        <v>0</v>
      </c>
      <c r="AD6">
        <v>0</v>
      </c>
      <c r="AN6">
        <v>0</v>
      </c>
      <c r="AO6">
        <v>1</v>
      </c>
      <c r="AP6">
        <v>0</v>
      </c>
      <c r="AQ6">
        <v>0</v>
      </c>
      <c r="AR6">
        <v>0</v>
      </c>
      <c r="AT6">
        <v>0.3</v>
      </c>
      <c r="AV6">
        <v>0</v>
      </c>
      <c r="AW6">
        <v>2</v>
      </c>
      <c r="AX6">
        <v>7672285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</row>
    <row r="7" spans="1:75" ht="12.75">
      <c r="A7">
        <f>ROW(Source!A28)</f>
        <v>28</v>
      </c>
      <c r="B7">
        <v>7672286</v>
      </c>
      <c r="C7">
        <v>7672279</v>
      </c>
      <c r="D7">
        <v>1471050</v>
      </c>
      <c r="E7">
        <v>1</v>
      </c>
      <c r="F7">
        <v>1</v>
      </c>
      <c r="G7">
        <v>1</v>
      </c>
      <c r="H7">
        <v>2</v>
      </c>
      <c r="I7" t="s">
        <v>365</v>
      </c>
      <c r="J7" t="s">
        <v>362</v>
      </c>
      <c r="K7" t="s">
        <v>366</v>
      </c>
      <c r="L7">
        <v>1480</v>
      </c>
      <c r="N7">
        <v>1013</v>
      </c>
      <c r="O7" t="s">
        <v>353</v>
      </c>
      <c r="P7" t="s">
        <v>354</v>
      </c>
      <c r="Q7">
        <v>1</v>
      </c>
      <c r="Y7">
        <v>1.1</v>
      </c>
      <c r="AA7">
        <v>0</v>
      </c>
      <c r="AB7">
        <v>5.1</v>
      </c>
      <c r="AC7">
        <v>0</v>
      </c>
      <c r="AD7">
        <v>0</v>
      </c>
      <c r="AN7">
        <v>0</v>
      </c>
      <c r="AO7">
        <v>1</v>
      </c>
      <c r="AP7">
        <v>0</v>
      </c>
      <c r="AQ7">
        <v>0</v>
      </c>
      <c r="AR7">
        <v>0</v>
      </c>
      <c r="AT7">
        <v>1.1</v>
      </c>
      <c r="AV7">
        <v>0</v>
      </c>
      <c r="AW7">
        <v>2</v>
      </c>
      <c r="AX7">
        <v>7672286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</row>
    <row r="8" spans="1:75" ht="12.75">
      <c r="A8">
        <f>ROW(Source!A28)</f>
        <v>28</v>
      </c>
      <c r="B8">
        <v>7672287</v>
      </c>
      <c r="C8">
        <v>7672279</v>
      </c>
      <c r="D8">
        <v>1471463</v>
      </c>
      <c r="E8">
        <v>1</v>
      </c>
      <c r="F8">
        <v>1</v>
      </c>
      <c r="G8">
        <v>1</v>
      </c>
      <c r="H8">
        <v>2</v>
      </c>
      <c r="I8" t="s">
        <v>367</v>
      </c>
      <c r="J8" t="s">
        <v>368</v>
      </c>
      <c r="K8" t="s">
        <v>369</v>
      </c>
      <c r="L8">
        <v>1480</v>
      </c>
      <c r="N8">
        <v>1013</v>
      </c>
      <c r="O8" t="s">
        <v>353</v>
      </c>
      <c r="P8" t="s">
        <v>354</v>
      </c>
      <c r="Q8">
        <v>1</v>
      </c>
      <c r="Y8">
        <v>0.84</v>
      </c>
      <c r="AA8">
        <v>0</v>
      </c>
      <c r="AB8">
        <v>15.4</v>
      </c>
      <c r="AC8">
        <v>10.06</v>
      </c>
      <c r="AD8">
        <v>0</v>
      </c>
      <c r="AN8">
        <v>0</v>
      </c>
      <c r="AO8">
        <v>1</v>
      </c>
      <c r="AP8">
        <v>0</v>
      </c>
      <c r="AQ8">
        <v>0</v>
      </c>
      <c r="AR8">
        <v>0</v>
      </c>
      <c r="AT8">
        <v>0.84</v>
      </c>
      <c r="AV8">
        <v>0</v>
      </c>
      <c r="AW8">
        <v>2</v>
      </c>
      <c r="AX8">
        <v>7672287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</row>
    <row r="9" spans="1:75" ht="12.75">
      <c r="A9">
        <f>ROW(Source!A28)</f>
        <v>28</v>
      </c>
      <c r="B9">
        <v>7672288</v>
      </c>
      <c r="C9">
        <v>7672279</v>
      </c>
      <c r="D9">
        <v>1471982</v>
      </c>
      <c r="E9">
        <v>1</v>
      </c>
      <c r="F9">
        <v>1</v>
      </c>
      <c r="G9">
        <v>1</v>
      </c>
      <c r="H9">
        <v>2</v>
      </c>
      <c r="I9" t="s">
        <v>370</v>
      </c>
      <c r="J9" t="s">
        <v>371</v>
      </c>
      <c r="K9" t="s">
        <v>372</v>
      </c>
      <c r="L9">
        <v>1480</v>
      </c>
      <c r="N9">
        <v>1013</v>
      </c>
      <c r="O9" t="s">
        <v>353</v>
      </c>
      <c r="P9" t="s">
        <v>354</v>
      </c>
      <c r="Q9">
        <v>1</v>
      </c>
      <c r="Y9">
        <v>0.5</v>
      </c>
      <c r="AA9">
        <v>0</v>
      </c>
      <c r="AB9">
        <v>95.53</v>
      </c>
      <c r="AC9">
        <v>0</v>
      </c>
      <c r="AD9">
        <v>0</v>
      </c>
      <c r="AN9">
        <v>0</v>
      </c>
      <c r="AO9">
        <v>1</v>
      </c>
      <c r="AP9">
        <v>0</v>
      </c>
      <c r="AQ9">
        <v>0</v>
      </c>
      <c r="AR9">
        <v>0</v>
      </c>
      <c r="AT9">
        <v>0.5</v>
      </c>
      <c r="AV9">
        <v>0</v>
      </c>
      <c r="AW9">
        <v>2</v>
      </c>
      <c r="AX9">
        <v>7672288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</row>
    <row r="10" spans="1:75" ht="12.75">
      <c r="A10">
        <f>ROW(Source!A28)</f>
        <v>28</v>
      </c>
      <c r="B10">
        <v>7672289</v>
      </c>
      <c r="C10">
        <v>7672279</v>
      </c>
      <c r="D10">
        <v>1400615</v>
      </c>
      <c r="E10">
        <v>1</v>
      </c>
      <c r="F10">
        <v>1</v>
      </c>
      <c r="G10">
        <v>1</v>
      </c>
      <c r="H10">
        <v>3</v>
      </c>
      <c r="I10" t="s">
        <v>373</v>
      </c>
      <c r="J10" t="s">
        <v>374</v>
      </c>
      <c r="K10" t="s">
        <v>375</v>
      </c>
      <c r="L10">
        <v>1339</v>
      </c>
      <c r="N10">
        <v>1007</v>
      </c>
      <c r="O10" t="s">
        <v>196</v>
      </c>
      <c r="P10" t="s">
        <v>196</v>
      </c>
      <c r="Q10">
        <v>1</v>
      </c>
      <c r="Y10">
        <v>2.6</v>
      </c>
      <c r="AA10">
        <v>6.22</v>
      </c>
      <c r="AB10">
        <v>0</v>
      </c>
      <c r="AC10">
        <v>0</v>
      </c>
      <c r="AD10">
        <v>0</v>
      </c>
      <c r="AN10">
        <v>0</v>
      </c>
      <c r="AO10">
        <v>1</v>
      </c>
      <c r="AP10">
        <v>0</v>
      </c>
      <c r="AQ10">
        <v>0</v>
      </c>
      <c r="AR10">
        <v>0</v>
      </c>
      <c r="AT10">
        <v>2.6</v>
      </c>
      <c r="AV10">
        <v>0</v>
      </c>
      <c r="AW10">
        <v>2</v>
      </c>
      <c r="AX10">
        <v>7672289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</row>
    <row r="11" spans="1:75" ht="12.75">
      <c r="A11">
        <f>ROW(Source!A28)</f>
        <v>28</v>
      </c>
      <c r="B11">
        <v>7672290</v>
      </c>
      <c r="C11">
        <v>7672279</v>
      </c>
      <c r="D11">
        <v>1402352</v>
      </c>
      <c r="E11">
        <v>1</v>
      </c>
      <c r="F11">
        <v>1</v>
      </c>
      <c r="G11">
        <v>1</v>
      </c>
      <c r="H11">
        <v>3</v>
      </c>
      <c r="I11" t="s">
        <v>27</v>
      </c>
      <c r="J11" t="s">
        <v>30</v>
      </c>
      <c r="K11" t="s">
        <v>28</v>
      </c>
      <c r="L11">
        <v>1348</v>
      </c>
      <c r="N11">
        <v>1009</v>
      </c>
      <c r="O11" t="s">
        <v>29</v>
      </c>
      <c r="P11" t="s">
        <v>29</v>
      </c>
      <c r="Q11">
        <v>1000</v>
      </c>
      <c r="Y11">
        <v>-1.032</v>
      </c>
      <c r="AA11">
        <v>5751.7</v>
      </c>
      <c r="AB11">
        <v>0</v>
      </c>
      <c r="AC11">
        <v>0</v>
      </c>
      <c r="AD11">
        <v>0</v>
      </c>
      <c r="AN11">
        <v>0</v>
      </c>
      <c r="AO11">
        <v>1</v>
      </c>
      <c r="AP11">
        <v>0</v>
      </c>
      <c r="AQ11">
        <v>0</v>
      </c>
      <c r="AR11">
        <v>0</v>
      </c>
      <c r="AT11">
        <v>-1.032</v>
      </c>
      <c r="AV11">
        <v>0</v>
      </c>
      <c r="AW11">
        <v>2</v>
      </c>
      <c r="AX11">
        <v>7672290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</row>
    <row r="12" spans="1:75" ht="12.75">
      <c r="A12">
        <f>ROW(Source!A28)</f>
        <v>28</v>
      </c>
      <c r="B12">
        <v>7672291</v>
      </c>
      <c r="C12">
        <v>7672279</v>
      </c>
      <c r="D12">
        <v>1403518</v>
      </c>
      <c r="E12">
        <v>1</v>
      </c>
      <c r="F12">
        <v>1</v>
      </c>
      <c r="G12">
        <v>1</v>
      </c>
      <c r="H12">
        <v>3</v>
      </c>
      <c r="I12" t="s">
        <v>376</v>
      </c>
      <c r="J12" t="s">
        <v>377</v>
      </c>
      <c r="K12" t="s">
        <v>378</v>
      </c>
      <c r="L12">
        <v>1348</v>
      </c>
      <c r="N12">
        <v>1009</v>
      </c>
      <c r="O12" t="s">
        <v>29</v>
      </c>
      <c r="P12" t="s">
        <v>29</v>
      </c>
      <c r="Q12">
        <v>1000</v>
      </c>
      <c r="Y12">
        <v>0.0215</v>
      </c>
      <c r="AA12">
        <v>10362</v>
      </c>
      <c r="AB12">
        <v>0</v>
      </c>
      <c r="AC12">
        <v>0</v>
      </c>
      <c r="AD12">
        <v>0</v>
      </c>
      <c r="AN12">
        <v>0</v>
      </c>
      <c r="AO12">
        <v>1</v>
      </c>
      <c r="AP12">
        <v>0</v>
      </c>
      <c r="AQ12">
        <v>0</v>
      </c>
      <c r="AR12">
        <v>0</v>
      </c>
      <c r="AT12">
        <v>0.0215</v>
      </c>
      <c r="AV12">
        <v>0</v>
      </c>
      <c r="AW12">
        <v>2</v>
      </c>
      <c r="AX12">
        <v>7672291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</row>
    <row r="13" spans="1:75" ht="12.75">
      <c r="A13">
        <f>ROW(Source!A28)</f>
        <v>28</v>
      </c>
      <c r="B13">
        <v>7673187</v>
      </c>
      <c r="C13">
        <v>7672279</v>
      </c>
      <c r="D13">
        <v>7308773</v>
      </c>
      <c r="E13">
        <v>1</v>
      </c>
      <c r="F13">
        <v>1</v>
      </c>
      <c r="G13">
        <v>1</v>
      </c>
      <c r="H13">
        <v>3</v>
      </c>
      <c r="I13" t="s">
        <v>32</v>
      </c>
      <c r="J13" t="s">
        <v>34</v>
      </c>
      <c r="K13" t="s">
        <v>33</v>
      </c>
      <c r="L13">
        <v>1348</v>
      </c>
      <c r="N13">
        <v>1009</v>
      </c>
      <c r="O13" t="s">
        <v>29</v>
      </c>
      <c r="P13" t="s">
        <v>29</v>
      </c>
      <c r="Q13">
        <v>1000</v>
      </c>
      <c r="Y13">
        <v>0.712307</v>
      </c>
      <c r="AA13">
        <v>5667.96</v>
      </c>
      <c r="AB13">
        <v>0</v>
      </c>
      <c r="AC13">
        <v>0</v>
      </c>
      <c r="AD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T13">
        <v>0.712307</v>
      </c>
      <c r="AV13">
        <v>0</v>
      </c>
      <c r="AW13">
        <v>2</v>
      </c>
      <c r="AX13">
        <v>7673187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</row>
    <row r="14" spans="1:75" ht="12.75">
      <c r="A14">
        <f>ROW(Source!A28)</f>
        <v>28</v>
      </c>
      <c r="B14">
        <v>7674167</v>
      </c>
      <c r="C14">
        <v>7672279</v>
      </c>
      <c r="D14">
        <v>5459194</v>
      </c>
      <c r="E14">
        <v>1</v>
      </c>
      <c r="F14">
        <v>1</v>
      </c>
      <c r="G14">
        <v>1</v>
      </c>
      <c r="H14">
        <v>3</v>
      </c>
      <c r="I14" t="s">
        <v>36</v>
      </c>
      <c r="J14" t="s">
        <v>38</v>
      </c>
      <c r="K14" t="s">
        <v>37</v>
      </c>
      <c r="L14">
        <v>1348</v>
      </c>
      <c r="N14">
        <v>1009</v>
      </c>
      <c r="O14" t="s">
        <v>29</v>
      </c>
      <c r="P14" t="s">
        <v>29</v>
      </c>
      <c r="Q14">
        <v>1000</v>
      </c>
      <c r="Y14">
        <v>0.287693</v>
      </c>
      <c r="AA14">
        <v>5650</v>
      </c>
      <c r="AB14">
        <v>0</v>
      </c>
      <c r="AC14">
        <v>0</v>
      </c>
      <c r="AD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T14">
        <v>0.287693</v>
      </c>
      <c r="AV14">
        <v>0</v>
      </c>
      <c r="AW14">
        <v>2</v>
      </c>
      <c r="AX14">
        <v>7674167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</row>
    <row r="15" spans="1:75" ht="12.75">
      <c r="A15">
        <f>ROW(Source!A28)</f>
        <v>28</v>
      </c>
      <c r="B15">
        <v>7672292</v>
      </c>
      <c r="C15">
        <v>7672279</v>
      </c>
      <c r="D15">
        <v>1458706</v>
      </c>
      <c r="E15">
        <v>1</v>
      </c>
      <c r="F15">
        <v>1</v>
      </c>
      <c r="G15">
        <v>1</v>
      </c>
      <c r="H15">
        <v>3</v>
      </c>
      <c r="I15" t="s">
        <v>379</v>
      </c>
      <c r="J15" t="s">
        <v>380</v>
      </c>
      <c r="K15" t="s">
        <v>381</v>
      </c>
      <c r="L15">
        <v>1346</v>
      </c>
      <c r="N15">
        <v>1009</v>
      </c>
      <c r="O15" t="s">
        <v>382</v>
      </c>
      <c r="P15" t="s">
        <v>382</v>
      </c>
      <c r="Q15">
        <v>1</v>
      </c>
      <c r="Y15">
        <v>0.5</v>
      </c>
      <c r="AA15">
        <v>8.48</v>
      </c>
      <c r="AB15">
        <v>0</v>
      </c>
      <c r="AC15">
        <v>0</v>
      </c>
      <c r="AD15">
        <v>0</v>
      </c>
      <c r="AN15">
        <v>0</v>
      </c>
      <c r="AO15">
        <v>1</v>
      </c>
      <c r="AP15">
        <v>0</v>
      </c>
      <c r="AQ15">
        <v>0</v>
      </c>
      <c r="AR15">
        <v>0</v>
      </c>
      <c r="AT15">
        <v>0.5</v>
      </c>
      <c r="AV15">
        <v>0</v>
      </c>
      <c r="AW15">
        <v>2</v>
      </c>
      <c r="AX15">
        <v>7672292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</row>
    <row r="16" spans="1:75" ht="12.75">
      <c r="A16">
        <f>ROW(Source!A32)</f>
        <v>32</v>
      </c>
      <c r="B16">
        <v>7672125</v>
      </c>
      <c r="C16">
        <v>7672124</v>
      </c>
      <c r="D16">
        <v>5519126</v>
      </c>
      <c r="E16">
        <v>1</v>
      </c>
      <c r="F16">
        <v>1</v>
      </c>
      <c r="G16">
        <v>1</v>
      </c>
      <c r="H16">
        <v>1</v>
      </c>
      <c r="I16" t="s">
        <v>383</v>
      </c>
      <c r="K16" t="s">
        <v>384</v>
      </c>
      <c r="L16">
        <v>1369</v>
      </c>
      <c r="N16">
        <v>1013</v>
      </c>
      <c r="O16" t="s">
        <v>347</v>
      </c>
      <c r="P16" t="s">
        <v>347</v>
      </c>
      <c r="Q16">
        <v>1</v>
      </c>
      <c r="Y16">
        <v>44.35</v>
      </c>
      <c r="AA16">
        <v>0</v>
      </c>
      <c r="AB16">
        <v>0</v>
      </c>
      <c r="AC16">
        <v>0</v>
      </c>
      <c r="AD16">
        <v>9.63</v>
      </c>
      <c r="AN16">
        <v>0</v>
      </c>
      <c r="AO16">
        <v>1</v>
      </c>
      <c r="AP16">
        <v>0</v>
      </c>
      <c r="AQ16">
        <v>0</v>
      </c>
      <c r="AR16">
        <v>0</v>
      </c>
      <c r="AT16">
        <v>44.35</v>
      </c>
      <c r="AV16">
        <v>1</v>
      </c>
      <c r="AW16">
        <v>2</v>
      </c>
      <c r="AX16">
        <v>7672125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</row>
    <row r="17" spans="1:75" ht="12.75">
      <c r="A17">
        <f>ROW(Source!A32)</f>
        <v>32</v>
      </c>
      <c r="B17">
        <v>7672126</v>
      </c>
      <c r="C17">
        <v>7672124</v>
      </c>
      <c r="D17">
        <v>121548</v>
      </c>
      <c r="E17">
        <v>1</v>
      </c>
      <c r="F17">
        <v>1</v>
      </c>
      <c r="G17">
        <v>1</v>
      </c>
      <c r="H17">
        <v>1</v>
      </c>
      <c r="I17" t="s">
        <v>39</v>
      </c>
      <c r="K17" t="s">
        <v>348</v>
      </c>
      <c r="L17">
        <v>608254</v>
      </c>
      <c r="N17">
        <v>1013</v>
      </c>
      <c r="O17" t="s">
        <v>349</v>
      </c>
      <c r="P17" t="s">
        <v>349</v>
      </c>
      <c r="Q17">
        <v>1</v>
      </c>
      <c r="Y17">
        <v>4.28</v>
      </c>
      <c r="AA17">
        <v>0</v>
      </c>
      <c r="AB17">
        <v>0</v>
      </c>
      <c r="AC17">
        <v>0</v>
      </c>
      <c r="AD17">
        <v>0</v>
      </c>
      <c r="AN17">
        <v>0</v>
      </c>
      <c r="AO17">
        <v>1</v>
      </c>
      <c r="AP17">
        <v>0</v>
      </c>
      <c r="AQ17">
        <v>0</v>
      </c>
      <c r="AR17">
        <v>0</v>
      </c>
      <c r="AT17">
        <v>4.28</v>
      </c>
      <c r="AV17">
        <v>2</v>
      </c>
      <c r="AW17">
        <v>2</v>
      </c>
      <c r="AX17">
        <v>7672126</v>
      </c>
      <c r="AY17">
        <v>1</v>
      </c>
      <c r="AZ17">
        <v>0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</row>
    <row r="18" spans="1:75" ht="12.75">
      <c r="A18">
        <f>ROW(Source!A32)</f>
        <v>32</v>
      </c>
      <c r="B18">
        <v>7672127</v>
      </c>
      <c r="C18">
        <v>7672124</v>
      </c>
      <c r="D18">
        <v>5493852</v>
      </c>
      <c r="E18">
        <v>1</v>
      </c>
      <c r="F18">
        <v>1</v>
      </c>
      <c r="G18">
        <v>1</v>
      </c>
      <c r="H18">
        <v>2</v>
      </c>
      <c r="I18" t="s">
        <v>350</v>
      </c>
      <c r="J18" t="s">
        <v>351</v>
      </c>
      <c r="K18" t="s">
        <v>352</v>
      </c>
      <c r="L18">
        <v>1368</v>
      </c>
      <c r="N18">
        <v>1011</v>
      </c>
      <c r="O18" t="s">
        <v>364</v>
      </c>
      <c r="P18" t="s">
        <v>364</v>
      </c>
      <c r="Q18">
        <v>1</v>
      </c>
      <c r="Y18">
        <v>1.44</v>
      </c>
      <c r="AA18">
        <v>0</v>
      </c>
      <c r="AB18">
        <v>134.65</v>
      </c>
      <c r="AC18">
        <v>13.5</v>
      </c>
      <c r="AD18">
        <v>0</v>
      </c>
      <c r="AN18">
        <v>0</v>
      </c>
      <c r="AO18">
        <v>1</v>
      </c>
      <c r="AP18">
        <v>0</v>
      </c>
      <c r="AQ18">
        <v>0</v>
      </c>
      <c r="AR18">
        <v>0</v>
      </c>
      <c r="AT18">
        <v>1.44</v>
      </c>
      <c r="AV18">
        <v>0</v>
      </c>
      <c r="AW18">
        <v>2</v>
      </c>
      <c r="AX18">
        <v>7672127</v>
      </c>
      <c r="AY18">
        <v>1</v>
      </c>
      <c r="AZ18">
        <v>0</v>
      </c>
      <c r="BA18">
        <v>18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</row>
    <row r="19" spans="1:75" ht="12.75">
      <c r="A19">
        <f>ROW(Source!A32)</f>
        <v>32</v>
      </c>
      <c r="B19">
        <v>7672128</v>
      </c>
      <c r="C19">
        <v>7672124</v>
      </c>
      <c r="D19">
        <v>5493882</v>
      </c>
      <c r="E19">
        <v>1</v>
      </c>
      <c r="F19">
        <v>1</v>
      </c>
      <c r="G19">
        <v>1</v>
      </c>
      <c r="H19">
        <v>2</v>
      </c>
      <c r="I19" t="s">
        <v>385</v>
      </c>
      <c r="J19" t="s">
        <v>351</v>
      </c>
      <c r="K19" t="s">
        <v>386</v>
      </c>
      <c r="L19">
        <v>1368</v>
      </c>
      <c r="N19">
        <v>1011</v>
      </c>
      <c r="O19" t="s">
        <v>364</v>
      </c>
      <c r="P19" t="s">
        <v>364</v>
      </c>
      <c r="Q19">
        <v>1</v>
      </c>
      <c r="Y19">
        <v>0.16</v>
      </c>
      <c r="AA19">
        <v>0</v>
      </c>
      <c r="AB19">
        <v>112</v>
      </c>
      <c r="AC19">
        <v>13.5</v>
      </c>
      <c r="AD19">
        <v>0</v>
      </c>
      <c r="AN19">
        <v>0</v>
      </c>
      <c r="AO19">
        <v>1</v>
      </c>
      <c r="AP19">
        <v>0</v>
      </c>
      <c r="AQ19">
        <v>0</v>
      </c>
      <c r="AR19">
        <v>0</v>
      </c>
      <c r="AT19">
        <v>0.16</v>
      </c>
      <c r="AV19">
        <v>0</v>
      </c>
      <c r="AW19">
        <v>2</v>
      </c>
      <c r="AX19">
        <v>7672128</v>
      </c>
      <c r="AY19">
        <v>1</v>
      </c>
      <c r="AZ19">
        <v>0</v>
      </c>
      <c r="BA19">
        <v>19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</row>
    <row r="20" spans="1:75" ht="12.75">
      <c r="A20">
        <f>ROW(Source!A32)</f>
        <v>32</v>
      </c>
      <c r="B20">
        <v>7672129</v>
      </c>
      <c r="C20">
        <v>7672124</v>
      </c>
      <c r="D20">
        <v>5493949</v>
      </c>
      <c r="E20">
        <v>1</v>
      </c>
      <c r="F20">
        <v>1</v>
      </c>
      <c r="G20">
        <v>1</v>
      </c>
      <c r="H20">
        <v>2</v>
      </c>
      <c r="I20" t="s">
        <v>387</v>
      </c>
      <c r="J20" t="s">
        <v>388</v>
      </c>
      <c r="K20" t="s">
        <v>389</v>
      </c>
      <c r="L20">
        <v>1368</v>
      </c>
      <c r="N20">
        <v>1011</v>
      </c>
      <c r="O20" t="s">
        <v>364</v>
      </c>
      <c r="P20" t="s">
        <v>364</v>
      </c>
      <c r="Q20">
        <v>1</v>
      </c>
      <c r="Y20">
        <v>2.44</v>
      </c>
      <c r="AA20">
        <v>0</v>
      </c>
      <c r="AB20">
        <v>165.93</v>
      </c>
      <c r="AC20">
        <v>14.4</v>
      </c>
      <c r="AD20">
        <v>0</v>
      </c>
      <c r="AN20">
        <v>0</v>
      </c>
      <c r="AO20">
        <v>1</v>
      </c>
      <c r="AP20">
        <v>0</v>
      </c>
      <c r="AQ20">
        <v>0</v>
      </c>
      <c r="AR20">
        <v>0</v>
      </c>
      <c r="AT20">
        <v>2.44</v>
      </c>
      <c r="AV20">
        <v>0</v>
      </c>
      <c r="AW20">
        <v>2</v>
      </c>
      <c r="AX20">
        <v>7672129</v>
      </c>
      <c r="AY20">
        <v>1</v>
      </c>
      <c r="AZ20">
        <v>0</v>
      </c>
      <c r="BA20">
        <v>20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</row>
    <row r="21" spans="1:75" ht="12.75">
      <c r="A21">
        <f>ROW(Source!A32)</f>
        <v>32</v>
      </c>
      <c r="B21">
        <v>7672130</v>
      </c>
      <c r="C21">
        <v>7672124</v>
      </c>
      <c r="D21">
        <v>5494276</v>
      </c>
      <c r="E21">
        <v>1</v>
      </c>
      <c r="F21">
        <v>1</v>
      </c>
      <c r="G21">
        <v>1</v>
      </c>
      <c r="H21">
        <v>2</v>
      </c>
      <c r="I21" t="s">
        <v>358</v>
      </c>
      <c r="J21" t="s">
        <v>359</v>
      </c>
      <c r="K21" t="s">
        <v>360</v>
      </c>
      <c r="L21">
        <v>1368</v>
      </c>
      <c r="N21">
        <v>1011</v>
      </c>
      <c r="O21" t="s">
        <v>364</v>
      </c>
      <c r="P21" t="s">
        <v>364</v>
      </c>
      <c r="Q21">
        <v>1</v>
      </c>
      <c r="Y21">
        <v>2.18</v>
      </c>
      <c r="AA21">
        <v>0</v>
      </c>
      <c r="AB21">
        <v>1.2</v>
      </c>
      <c r="AC21">
        <v>0</v>
      </c>
      <c r="AD21">
        <v>0</v>
      </c>
      <c r="AN21">
        <v>0</v>
      </c>
      <c r="AO21">
        <v>1</v>
      </c>
      <c r="AP21">
        <v>0</v>
      </c>
      <c r="AQ21">
        <v>0</v>
      </c>
      <c r="AR21">
        <v>0</v>
      </c>
      <c r="AT21">
        <v>2.18</v>
      </c>
      <c r="AV21">
        <v>0</v>
      </c>
      <c r="AW21">
        <v>2</v>
      </c>
      <c r="AX21">
        <v>7672130</v>
      </c>
      <c r="AY21">
        <v>1</v>
      </c>
      <c r="AZ21">
        <v>0</v>
      </c>
      <c r="BA21">
        <v>21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</row>
    <row r="22" spans="1:75" ht="12.75">
      <c r="A22">
        <f>ROW(Source!A32)</f>
        <v>32</v>
      </c>
      <c r="B22">
        <v>7672131</v>
      </c>
      <c r="C22">
        <v>7672124</v>
      </c>
      <c r="D22">
        <v>5494284</v>
      </c>
      <c r="E22">
        <v>1</v>
      </c>
      <c r="F22">
        <v>1</v>
      </c>
      <c r="G22">
        <v>1</v>
      </c>
      <c r="H22">
        <v>2</v>
      </c>
      <c r="I22" t="s">
        <v>390</v>
      </c>
      <c r="J22" t="s">
        <v>391</v>
      </c>
      <c r="K22" t="s">
        <v>392</v>
      </c>
      <c r="L22">
        <v>1368</v>
      </c>
      <c r="N22">
        <v>1011</v>
      </c>
      <c r="O22" t="s">
        <v>364</v>
      </c>
      <c r="P22" t="s">
        <v>364</v>
      </c>
      <c r="Q22">
        <v>1</v>
      </c>
      <c r="Y22">
        <v>5.97</v>
      </c>
      <c r="AA22">
        <v>0</v>
      </c>
      <c r="AB22">
        <v>12.31</v>
      </c>
      <c r="AC22">
        <v>0</v>
      </c>
      <c r="AD22">
        <v>0</v>
      </c>
      <c r="AN22">
        <v>0</v>
      </c>
      <c r="AO22">
        <v>1</v>
      </c>
      <c r="AP22">
        <v>0</v>
      </c>
      <c r="AQ22">
        <v>0</v>
      </c>
      <c r="AR22">
        <v>0</v>
      </c>
      <c r="AT22">
        <v>5.97</v>
      </c>
      <c r="AV22">
        <v>0</v>
      </c>
      <c r="AW22">
        <v>2</v>
      </c>
      <c r="AX22">
        <v>7672131</v>
      </c>
      <c r="AY22">
        <v>1</v>
      </c>
      <c r="AZ22">
        <v>0</v>
      </c>
      <c r="BA22">
        <v>22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</row>
    <row r="23" spans="1:75" ht="12.75">
      <c r="A23">
        <f>ROW(Source!A32)</f>
        <v>32</v>
      </c>
      <c r="B23">
        <v>7672132</v>
      </c>
      <c r="C23">
        <v>7672124</v>
      </c>
      <c r="D23">
        <v>5496426</v>
      </c>
      <c r="E23">
        <v>1</v>
      </c>
      <c r="F23">
        <v>1</v>
      </c>
      <c r="G23">
        <v>1</v>
      </c>
      <c r="H23">
        <v>2</v>
      </c>
      <c r="I23" t="s">
        <v>365</v>
      </c>
      <c r="J23" t="s">
        <v>362</v>
      </c>
      <c r="K23" t="s">
        <v>366</v>
      </c>
      <c r="L23">
        <v>1368</v>
      </c>
      <c r="N23">
        <v>1011</v>
      </c>
      <c r="O23" t="s">
        <v>364</v>
      </c>
      <c r="P23" t="s">
        <v>364</v>
      </c>
      <c r="Q23">
        <v>1</v>
      </c>
      <c r="Y23">
        <v>6.72</v>
      </c>
      <c r="AA23">
        <v>0</v>
      </c>
      <c r="AB23">
        <v>5.1</v>
      </c>
      <c r="AC23">
        <v>0</v>
      </c>
      <c r="AD23">
        <v>0</v>
      </c>
      <c r="AN23">
        <v>0</v>
      </c>
      <c r="AO23">
        <v>1</v>
      </c>
      <c r="AP23">
        <v>0</v>
      </c>
      <c r="AQ23">
        <v>0</v>
      </c>
      <c r="AR23">
        <v>0</v>
      </c>
      <c r="AT23">
        <v>6.72</v>
      </c>
      <c r="AV23">
        <v>0</v>
      </c>
      <c r="AW23">
        <v>2</v>
      </c>
      <c r="AX23">
        <v>7672132</v>
      </c>
      <c r="AY23">
        <v>1</v>
      </c>
      <c r="AZ23">
        <v>0</v>
      </c>
      <c r="BA23">
        <v>23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</row>
    <row r="24" spans="1:75" ht="12.75">
      <c r="A24">
        <f>ROW(Source!A32)</f>
        <v>32</v>
      </c>
      <c r="B24">
        <v>7672133</v>
      </c>
      <c r="C24">
        <v>7672124</v>
      </c>
      <c r="D24">
        <v>5496870</v>
      </c>
      <c r="E24">
        <v>1</v>
      </c>
      <c r="F24">
        <v>1</v>
      </c>
      <c r="G24">
        <v>1</v>
      </c>
      <c r="H24">
        <v>2</v>
      </c>
      <c r="I24" t="s">
        <v>393</v>
      </c>
      <c r="J24" t="s">
        <v>394</v>
      </c>
      <c r="K24" t="s">
        <v>395</v>
      </c>
      <c r="L24">
        <v>1368</v>
      </c>
      <c r="N24">
        <v>1011</v>
      </c>
      <c r="O24" t="s">
        <v>364</v>
      </c>
      <c r="P24" t="s">
        <v>364</v>
      </c>
      <c r="Q24">
        <v>1</v>
      </c>
      <c r="Y24">
        <v>0.24</v>
      </c>
      <c r="AA24">
        <v>0</v>
      </c>
      <c r="AB24">
        <v>75.4</v>
      </c>
      <c r="AC24">
        <v>0</v>
      </c>
      <c r="AD24">
        <v>0</v>
      </c>
      <c r="AN24">
        <v>0</v>
      </c>
      <c r="AO24">
        <v>1</v>
      </c>
      <c r="AP24">
        <v>0</v>
      </c>
      <c r="AQ24">
        <v>0</v>
      </c>
      <c r="AR24">
        <v>0</v>
      </c>
      <c r="AT24">
        <v>0.24</v>
      </c>
      <c r="AV24">
        <v>0</v>
      </c>
      <c r="AW24">
        <v>2</v>
      </c>
      <c r="AX24">
        <v>7672133</v>
      </c>
      <c r="AY24">
        <v>1</v>
      </c>
      <c r="AZ24">
        <v>0</v>
      </c>
      <c r="BA24">
        <v>24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</row>
    <row r="25" spans="1:75" ht="12.75">
      <c r="A25">
        <f>ROW(Source!A32)</f>
        <v>32</v>
      </c>
      <c r="B25">
        <v>7672134</v>
      </c>
      <c r="C25">
        <v>7672124</v>
      </c>
      <c r="D25">
        <v>5441055</v>
      </c>
      <c r="E25">
        <v>1</v>
      </c>
      <c r="F25">
        <v>1</v>
      </c>
      <c r="G25">
        <v>1</v>
      </c>
      <c r="H25">
        <v>3</v>
      </c>
      <c r="I25" t="s">
        <v>396</v>
      </c>
      <c r="J25" t="s">
        <v>397</v>
      </c>
      <c r="K25" t="s">
        <v>398</v>
      </c>
      <c r="L25">
        <v>1348</v>
      </c>
      <c r="N25">
        <v>1009</v>
      </c>
      <c r="O25" t="s">
        <v>29</v>
      </c>
      <c r="P25" t="s">
        <v>29</v>
      </c>
      <c r="Q25">
        <v>1000</v>
      </c>
      <c r="Y25">
        <v>0.0001</v>
      </c>
      <c r="AA25">
        <v>37900</v>
      </c>
      <c r="AB25">
        <v>0</v>
      </c>
      <c r="AC25">
        <v>0</v>
      </c>
      <c r="AD25">
        <v>0</v>
      </c>
      <c r="AN25">
        <v>0</v>
      </c>
      <c r="AO25">
        <v>1</v>
      </c>
      <c r="AP25">
        <v>0</v>
      </c>
      <c r="AQ25">
        <v>0</v>
      </c>
      <c r="AR25">
        <v>0</v>
      </c>
      <c r="AT25">
        <v>0.0001</v>
      </c>
      <c r="AV25">
        <v>0</v>
      </c>
      <c r="AW25">
        <v>2</v>
      </c>
      <c r="AX25">
        <v>7672134</v>
      </c>
      <c r="AY25">
        <v>2</v>
      </c>
      <c r="AZ25">
        <v>4096</v>
      </c>
      <c r="BA25">
        <v>25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</row>
    <row r="26" spans="1:75" ht="12.75">
      <c r="A26">
        <f>ROW(Source!A32)</f>
        <v>32</v>
      </c>
      <c r="B26">
        <v>7672135</v>
      </c>
      <c r="C26">
        <v>7672124</v>
      </c>
      <c r="D26">
        <v>5441071</v>
      </c>
      <c r="E26">
        <v>1</v>
      </c>
      <c r="F26">
        <v>1</v>
      </c>
      <c r="G26">
        <v>1</v>
      </c>
      <c r="H26">
        <v>3</v>
      </c>
      <c r="I26" t="s">
        <v>373</v>
      </c>
      <c r="J26" t="s">
        <v>399</v>
      </c>
      <c r="K26" t="s">
        <v>375</v>
      </c>
      <c r="L26">
        <v>1339</v>
      </c>
      <c r="N26">
        <v>1007</v>
      </c>
      <c r="O26" t="s">
        <v>196</v>
      </c>
      <c r="P26" t="s">
        <v>196</v>
      </c>
      <c r="Q26">
        <v>1</v>
      </c>
      <c r="Y26">
        <v>1.911</v>
      </c>
      <c r="AA26">
        <v>6.22</v>
      </c>
      <c r="AB26">
        <v>0</v>
      </c>
      <c r="AC26">
        <v>0</v>
      </c>
      <c r="AD26">
        <v>0</v>
      </c>
      <c r="AN26">
        <v>0</v>
      </c>
      <c r="AO26">
        <v>1</v>
      </c>
      <c r="AP26">
        <v>0</v>
      </c>
      <c r="AQ26">
        <v>0</v>
      </c>
      <c r="AR26">
        <v>0</v>
      </c>
      <c r="AT26">
        <v>1.911</v>
      </c>
      <c r="AV26">
        <v>0</v>
      </c>
      <c r="AW26">
        <v>2</v>
      </c>
      <c r="AX26">
        <v>7672135</v>
      </c>
      <c r="AY26">
        <v>2</v>
      </c>
      <c r="AZ26">
        <v>4096</v>
      </c>
      <c r="BA26">
        <v>26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</row>
    <row r="27" spans="1:75" ht="12.75">
      <c r="A27">
        <f>ROW(Source!A32)</f>
        <v>32</v>
      </c>
      <c r="B27">
        <v>7672136</v>
      </c>
      <c r="C27">
        <v>7672124</v>
      </c>
      <c r="D27">
        <v>5441846</v>
      </c>
      <c r="E27">
        <v>1</v>
      </c>
      <c r="F27">
        <v>1</v>
      </c>
      <c r="G27">
        <v>1</v>
      </c>
      <c r="H27">
        <v>3</v>
      </c>
      <c r="I27" t="s">
        <v>400</v>
      </c>
      <c r="J27" t="s">
        <v>401</v>
      </c>
      <c r="K27" t="s">
        <v>402</v>
      </c>
      <c r="L27">
        <v>1348</v>
      </c>
      <c r="N27">
        <v>1009</v>
      </c>
      <c r="O27" t="s">
        <v>29</v>
      </c>
      <c r="P27" t="s">
        <v>29</v>
      </c>
      <c r="Q27">
        <v>1000</v>
      </c>
      <c r="Y27">
        <v>3E-05</v>
      </c>
      <c r="AA27">
        <v>4455.2</v>
      </c>
      <c r="AB27">
        <v>0</v>
      </c>
      <c r="AC27">
        <v>0</v>
      </c>
      <c r="AD27">
        <v>0</v>
      </c>
      <c r="AN27">
        <v>0</v>
      </c>
      <c r="AO27">
        <v>1</v>
      </c>
      <c r="AP27">
        <v>0</v>
      </c>
      <c r="AQ27">
        <v>0</v>
      </c>
      <c r="AR27">
        <v>0</v>
      </c>
      <c r="AT27">
        <v>3E-05</v>
      </c>
      <c r="AV27">
        <v>0</v>
      </c>
      <c r="AW27">
        <v>2</v>
      </c>
      <c r="AX27">
        <v>7672136</v>
      </c>
      <c r="AY27">
        <v>2</v>
      </c>
      <c r="AZ27">
        <v>4096</v>
      </c>
      <c r="BA27">
        <v>27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</row>
    <row r="28" spans="1:75" ht="12.75">
      <c r="A28">
        <f>ROW(Source!A32)</f>
        <v>32</v>
      </c>
      <c r="B28">
        <v>7672137</v>
      </c>
      <c r="C28">
        <v>7672124</v>
      </c>
      <c r="D28">
        <v>5442224</v>
      </c>
      <c r="E28">
        <v>1</v>
      </c>
      <c r="F28">
        <v>1</v>
      </c>
      <c r="G28">
        <v>1</v>
      </c>
      <c r="H28">
        <v>3</v>
      </c>
      <c r="I28" t="s">
        <v>403</v>
      </c>
      <c r="J28" t="s">
        <v>404</v>
      </c>
      <c r="K28" t="s">
        <v>405</v>
      </c>
      <c r="L28">
        <v>1348</v>
      </c>
      <c r="N28">
        <v>1009</v>
      </c>
      <c r="O28" t="s">
        <v>29</v>
      </c>
      <c r="P28" t="s">
        <v>29</v>
      </c>
      <c r="Q28">
        <v>1000</v>
      </c>
      <c r="Y28">
        <v>0.00194</v>
      </c>
      <c r="AA28">
        <v>4920</v>
      </c>
      <c r="AB28">
        <v>0</v>
      </c>
      <c r="AC28">
        <v>0</v>
      </c>
      <c r="AD28">
        <v>0</v>
      </c>
      <c r="AN28">
        <v>0</v>
      </c>
      <c r="AO28">
        <v>1</v>
      </c>
      <c r="AP28">
        <v>0</v>
      </c>
      <c r="AQ28">
        <v>0</v>
      </c>
      <c r="AR28">
        <v>0</v>
      </c>
      <c r="AT28">
        <v>0.00194</v>
      </c>
      <c r="AV28">
        <v>0</v>
      </c>
      <c r="AW28">
        <v>2</v>
      </c>
      <c r="AX28">
        <v>7672137</v>
      </c>
      <c r="AY28">
        <v>2</v>
      </c>
      <c r="AZ28">
        <v>4096</v>
      </c>
      <c r="BA28">
        <v>28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</row>
    <row r="29" spans="1:75" ht="12.75">
      <c r="A29">
        <f>ROW(Source!A32)</f>
        <v>32</v>
      </c>
      <c r="B29">
        <v>7672138</v>
      </c>
      <c r="C29">
        <v>7672124</v>
      </c>
      <c r="D29">
        <v>5442986</v>
      </c>
      <c r="E29">
        <v>1</v>
      </c>
      <c r="F29">
        <v>1</v>
      </c>
      <c r="G29">
        <v>1</v>
      </c>
      <c r="H29">
        <v>3</v>
      </c>
      <c r="I29" t="s">
        <v>406</v>
      </c>
      <c r="J29" t="s">
        <v>407</v>
      </c>
      <c r="K29" t="s">
        <v>408</v>
      </c>
      <c r="L29">
        <v>1348</v>
      </c>
      <c r="N29">
        <v>1009</v>
      </c>
      <c r="O29" t="s">
        <v>29</v>
      </c>
      <c r="P29" t="s">
        <v>29</v>
      </c>
      <c r="Q29">
        <v>1000</v>
      </c>
      <c r="Y29">
        <v>0.004</v>
      </c>
      <c r="AA29">
        <v>9750</v>
      </c>
      <c r="AB29">
        <v>0</v>
      </c>
      <c r="AC29">
        <v>0</v>
      </c>
      <c r="AD29">
        <v>0</v>
      </c>
      <c r="AN29">
        <v>0</v>
      </c>
      <c r="AO29">
        <v>1</v>
      </c>
      <c r="AP29">
        <v>0</v>
      </c>
      <c r="AQ29">
        <v>0</v>
      </c>
      <c r="AR29">
        <v>0</v>
      </c>
      <c r="AT29">
        <v>0.004</v>
      </c>
      <c r="AV29">
        <v>0</v>
      </c>
      <c r="AW29">
        <v>2</v>
      </c>
      <c r="AX29">
        <v>7672138</v>
      </c>
      <c r="AY29">
        <v>2</v>
      </c>
      <c r="AZ29">
        <v>4096</v>
      </c>
      <c r="BA29">
        <v>29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</row>
    <row r="30" spans="1:75" ht="12.75">
      <c r="A30">
        <f>ROW(Source!A32)</f>
        <v>32</v>
      </c>
      <c r="B30">
        <v>7672139</v>
      </c>
      <c r="C30">
        <v>7672124</v>
      </c>
      <c r="D30">
        <v>5443211</v>
      </c>
      <c r="E30">
        <v>1</v>
      </c>
      <c r="F30">
        <v>1</v>
      </c>
      <c r="G30">
        <v>1</v>
      </c>
      <c r="H30">
        <v>3</v>
      </c>
      <c r="I30" t="s">
        <v>409</v>
      </c>
      <c r="J30" t="s">
        <v>410</v>
      </c>
      <c r="K30" t="s">
        <v>411</v>
      </c>
      <c r="L30">
        <v>1348</v>
      </c>
      <c r="N30">
        <v>1009</v>
      </c>
      <c r="O30" t="s">
        <v>29</v>
      </c>
      <c r="P30" t="s">
        <v>29</v>
      </c>
      <c r="Q30">
        <v>1000</v>
      </c>
      <c r="Y30">
        <v>0.01</v>
      </c>
      <c r="AA30">
        <v>9040</v>
      </c>
      <c r="AB30">
        <v>0</v>
      </c>
      <c r="AC30">
        <v>0</v>
      </c>
      <c r="AD30">
        <v>0</v>
      </c>
      <c r="AN30">
        <v>0</v>
      </c>
      <c r="AO30">
        <v>1</v>
      </c>
      <c r="AP30">
        <v>0</v>
      </c>
      <c r="AQ30">
        <v>0</v>
      </c>
      <c r="AR30">
        <v>0</v>
      </c>
      <c r="AT30">
        <v>0.01</v>
      </c>
      <c r="AV30">
        <v>0</v>
      </c>
      <c r="AW30">
        <v>2</v>
      </c>
      <c r="AX30">
        <v>7672139</v>
      </c>
      <c r="AY30">
        <v>2</v>
      </c>
      <c r="AZ30">
        <v>4096</v>
      </c>
      <c r="BA30">
        <v>30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</row>
    <row r="31" spans="1:75" ht="12.75">
      <c r="A31">
        <f>ROW(Source!A32)</f>
        <v>32</v>
      </c>
      <c r="B31">
        <v>7672140</v>
      </c>
      <c r="C31">
        <v>7672124</v>
      </c>
      <c r="D31">
        <v>5443308</v>
      </c>
      <c r="E31">
        <v>1</v>
      </c>
      <c r="F31">
        <v>1</v>
      </c>
      <c r="G31">
        <v>1</v>
      </c>
      <c r="H31">
        <v>3</v>
      </c>
      <c r="I31" t="s">
        <v>412</v>
      </c>
      <c r="J31" t="s">
        <v>413</v>
      </c>
      <c r="K31" t="s">
        <v>414</v>
      </c>
      <c r="L31">
        <v>1348</v>
      </c>
      <c r="N31">
        <v>1009</v>
      </c>
      <c r="O31" t="s">
        <v>29</v>
      </c>
      <c r="P31" t="s">
        <v>29</v>
      </c>
      <c r="Q31">
        <v>1000</v>
      </c>
      <c r="Y31">
        <v>1E-05</v>
      </c>
      <c r="AA31">
        <v>11978</v>
      </c>
      <c r="AB31">
        <v>0</v>
      </c>
      <c r="AC31">
        <v>0</v>
      </c>
      <c r="AD31">
        <v>0</v>
      </c>
      <c r="AN31">
        <v>0</v>
      </c>
      <c r="AO31">
        <v>1</v>
      </c>
      <c r="AP31">
        <v>0</v>
      </c>
      <c r="AQ31">
        <v>0</v>
      </c>
      <c r="AR31">
        <v>0</v>
      </c>
      <c r="AT31">
        <v>1E-05</v>
      </c>
      <c r="AV31">
        <v>0</v>
      </c>
      <c r="AW31">
        <v>2</v>
      </c>
      <c r="AX31">
        <v>7672140</v>
      </c>
      <c r="AY31">
        <v>2</v>
      </c>
      <c r="AZ31">
        <v>4096</v>
      </c>
      <c r="BA31">
        <v>31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</row>
    <row r="32" spans="1:75" ht="12.75">
      <c r="A32">
        <f>ROW(Source!A32)</f>
        <v>32</v>
      </c>
      <c r="B32">
        <v>7672141</v>
      </c>
      <c r="C32">
        <v>7672124</v>
      </c>
      <c r="D32">
        <v>5443981</v>
      </c>
      <c r="E32">
        <v>1</v>
      </c>
      <c r="F32">
        <v>1</v>
      </c>
      <c r="G32">
        <v>1</v>
      </c>
      <c r="H32">
        <v>3</v>
      </c>
      <c r="I32" t="s">
        <v>415</v>
      </c>
      <c r="J32" t="s">
        <v>416</v>
      </c>
      <c r="K32" t="s">
        <v>417</v>
      </c>
      <c r="L32">
        <v>686209</v>
      </c>
      <c r="N32">
        <v>1010</v>
      </c>
      <c r="O32" t="s">
        <v>418</v>
      </c>
      <c r="P32" t="s">
        <v>419</v>
      </c>
      <c r="Q32">
        <v>1</v>
      </c>
      <c r="Y32">
        <v>1.68</v>
      </c>
      <c r="AA32">
        <v>11.6</v>
      </c>
      <c r="AB32">
        <v>0</v>
      </c>
      <c r="AC32">
        <v>0</v>
      </c>
      <c r="AD32">
        <v>0</v>
      </c>
      <c r="AN32">
        <v>2</v>
      </c>
      <c r="AO32">
        <v>1</v>
      </c>
      <c r="AP32">
        <v>0</v>
      </c>
      <c r="AQ32">
        <v>0</v>
      </c>
      <c r="AR32">
        <v>0</v>
      </c>
      <c r="AT32">
        <v>1.68</v>
      </c>
      <c r="AV32">
        <v>0</v>
      </c>
      <c r="AW32">
        <v>2</v>
      </c>
      <c r="AX32">
        <v>7672141</v>
      </c>
      <c r="AY32">
        <v>2</v>
      </c>
      <c r="AZ32">
        <v>4096</v>
      </c>
      <c r="BA32">
        <v>32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</row>
    <row r="33" spans="1:75" ht="12.75">
      <c r="A33">
        <f>ROW(Source!A32)</f>
        <v>32</v>
      </c>
      <c r="B33">
        <v>7672142</v>
      </c>
      <c r="C33">
        <v>7672124</v>
      </c>
      <c r="D33">
        <v>5444404</v>
      </c>
      <c r="E33">
        <v>1</v>
      </c>
      <c r="F33">
        <v>1</v>
      </c>
      <c r="G33">
        <v>1</v>
      </c>
      <c r="H33">
        <v>3</v>
      </c>
      <c r="I33" t="s">
        <v>420</v>
      </c>
      <c r="J33" t="s">
        <v>421</v>
      </c>
      <c r="K33" t="s">
        <v>422</v>
      </c>
      <c r="L33">
        <v>1339</v>
      </c>
      <c r="N33">
        <v>1007</v>
      </c>
      <c r="O33" t="s">
        <v>196</v>
      </c>
      <c r="P33" t="s">
        <v>196</v>
      </c>
      <c r="Q33">
        <v>1</v>
      </c>
      <c r="Y33">
        <v>0.001</v>
      </c>
      <c r="AA33">
        <v>1700</v>
      </c>
      <c r="AB33">
        <v>0</v>
      </c>
      <c r="AC33">
        <v>0</v>
      </c>
      <c r="AD33">
        <v>0</v>
      </c>
      <c r="AN33">
        <v>0</v>
      </c>
      <c r="AO33">
        <v>1</v>
      </c>
      <c r="AP33">
        <v>0</v>
      </c>
      <c r="AQ33">
        <v>0</v>
      </c>
      <c r="AR33">
        <v>0</v>
      </c>
      <c r="AT33">
        <v>0.001</v>
      </c>
      <c r="AV33">
        <v>0</v>
      </c>
      <c r="AW33">
        <v>2</v>
      </c>
      <c r="AX33">
        <v>7672142</v>
      </c>
      <c r="AY33">
        <v>2</v>
      </c>
      <c r="AZ33">
        <v>4096</v>
      </c>
      <c r="BA33">
        <v>33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</row>
    <row r="34" spans="1:75" ht="12.75">
      <c r="A34">
        <f>ROW(Source!A32)</f>
        <v>32</v>
      </c>
      <c r="B34">
        <v>7672143</v>
      </c>
      <c r="C34">
        <v>7672124</v>
      </c>
      <c r="D34">
        <v>5449852</v>
      </c>
      <c r="E34">
        <v>1</v>
      </c>
      <c r="F34">
        <v>1</v>
      </c>
      <c r="G34">
        <v>1</v>
      </c>
      <c r="H34">
        <v>3</v>
      </c>
      <c r="I34" t="s">
        <v>423</v>
      </c>
      <c r="J34" t="s">
        <v>424</v>
      </c>
      <c r="K34" t="s">
        <v>425</v>
      </c>
      <c r="L34">
        <v>1348</v>
      </c>
      <c r="N34">
        <v>1009</v>
      </c>
      <c r="O34" t="s">
        <v>29</v>
      </c>
      <c r="P34" t="s">
        <v>29</v>
      </c>
      <c r="Q34">
        <v>1000</v>
      </c>
      <c r="Y34">
        <v>0.00031</v>
      </c>
      <c r="AA34">
        <v>15620</v>
      </c>
      <c r="AB34">
        <v>0</v>
      </c>
      <c r="AC34">
        <v>0</v>
      </c>
      <c r="AD34">
        <v>0</v>
      </c>
      <c r="AN34">
        <v>0</v>
      </c>
      <c r="AO34">
        <v>1</v>
      </c>
      <c r="AP34">
        <v>0</v>
      </c>
      <c r="AQ34">
        <v>0</v>
      </c>
      <c r="AR34">
        <v>0</v>
      </c>
      <c r="AT34">
        <v>0.00031</v>
      </c>
      <c r="AV34">
        <v>0</v>
      </c>
      <c r="AW34">
        <v>2</v>
      </c>
      <c r="AX34">
        <v>7672143</v>
      </c>
      <c r="AY34">
        <v>2</v>
      </c>
      <c r="AZ34">
        <v>4096</v>
      </c>
      <c r="BA34">
        <v>34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</row>
    <row r="35" spans="1:75" ht="12.75">
      <c r="A35">
        <f>ROW(Source!A32)</f>
        <v>32</v>
      </c>
      <c r="B35">
        <v>7672144</v>
      </c>
      <c r="C35">
        <v>7672124</v>
      </c>
      <c r="D35">
        <v>5449439</v>
      </c>
      <c r="E35">
        <v>1</v>
      </c>
      <c r="F35">
        <v>1</v>
      </c>
      <c r="G35">
        <v>1</v>
      </c>
      <c r="H35">
        <v>3</v>
      </c>
      <c r="I35" t="s">
        <v>426</v>
      </c>
      <c r="J35" t="s">
        <v>427</v>
      </c>
      <c r="K35" t="s">
        <v>428</v>
      </c>
      <c r="L35">
        <v>1348</v>
      </c>
      <c r="N35">
        <v>1009</v>
      </c>
      <c r="O35" t="s">
        <v>29</v>
      </c>
      <c r="P35" t="s">
        <v>29</v>
      </c>
      <c r="Q35">
        <v>1000</v>
      </c>
      <c r="Y35">
        <v>0.0006</v>
      </c>
      <c r="AA35">
        <v>9420</v>
      </c>
      <c r="AB35">
        <v>0</v>
      </c>
      <c r="AC35">
        <v>0</v>
      </c>
      <c r="AD35">
        <v>0</v>
      </c>
      <c r="AN35">
        <v>0</v>
      </c>
      <c r="AO35">
        <v>1</v>
      </c>
      <c r="AP35">
        <v>0</v>
      </c>
      <c r="AQ35">
        <v>0</v>
      </c>
      <c r="AR35">
        <v>0</v>
      </c>
      <c r="AT35">
        <v>0.0006</v>
      </c>
      <c r="AV35">
        <v>0</v>
      </c>
      <c r="AW35">
        <v>2</v>
      </c>
      <c r="AX35">
        <v>7672144</v>
      </c>
      <c r="AY35">
        <v>2</v>
      </c>
      <c r="AZ35">
        <v>4096</v>
      </c>
      <c r="BA35">
        <v>35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</row>
    <row r="36" spans="1:75" ht="12.75">
      <c r="A36">
        <f>ROW(Source!A32)</f>
        <v>32</v>
      </c>
      <c r="B36">
        <v>7672145</v>
      </c>
      <c r="C36">
        <v>7672124</v>
      </c>
      <c r="D36">
        <v>5457161</v>
      </c>
      <c r="E36">
        <v>1</v>
      </c>
      <c r="F36">
        <v>1</v>
      </c>
      <c r="G36">
        <v>1</v>
      </c>
      <c r="H36">
        <v>3</v>
      </c>
      <c r="I36" t="s">
        <v>429</v>
      </c>
      <c r="J36" t="s">
        <v>430</v>
      </c>
      <c r="K36" t="s">
        <v>431</v>
      </c>
      <c r="L36">
        <v>1348</v>
      </c>
      <c r="N36">
        <v>1009</v>
      </c>
      <c r="O36" t="s">
        <v>29</v>
      </c>
      <c r="P36" t="s">
        <v>29</v>
      </c>
      <c r="Q36">
        <v>1000</v>
      </c>
      <c r="Y36">
        <v>1</v>
      </c>
      <c r="AA36">
        <v>7560</v>
      </c>
      <c r="AB36">
        <v>0</v>
      </c>
      <c r="AC36">
        <v>0</v>
      </c>
      <c r="AD36">
        <v>0</v>
      </c>
      <c r="AN36">
        <v>0</v>
      </c>
      <c r="AO36">
        <v>1</v>
      </c>
      <c r="AP36">
        <v>0</v>
      </c>
      <c r="AQ36">
        <v>0</v>
      </c>
      <c r="AR36">
        <v>0</v>
      </c>
      <c r="AT36">
        <v>1</v>
      </c>
      <c r="AV36">
        <v>0</v>
      </c>
      <c r="AW36">
        <v>2</v>
      </c>
      <c r="AX36">
        <v>7672145</v>
      </c>
      <c r="AY36">
        <v>2</v>
      </c>
      <c r="AZ36">
        <v>4096</v>
      </c>
      <c r="BA36">
        <v>36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</row>
    <row r="37" spans="1:75" ht="12.75">
      <c r="A37">
        <f>ROW(Source!A32)</f>
        <v>32</v>
      </c>
      <c r="B37">
        <v>7672146</v>
      </c>
      <c r="C37">
        <v>7672124</v>
      </c>
      <c r="D37">
        <v>5457356</v>
      </c>
      <c r="E37">
        <v>1</v>
      </c>
      <c r="F37">
        <v>1</v>
      </c>
      <c r="G37">
        <v>1</v>
      </c>
      <c r="H37">
        <v>3</v>
      </c>
      <c r="I37" t="s">
        <v>432</v>
      </c>
      <c r="J37" t="s">
        <v>433</v>
      </c>
      <c r="K37" t="s">
        <v>434</v>
      </c>
      <c r="L37">
        <v>1348</v>
      </c>
      <c r="N37">
        <v>1009</v>
      </c>
      <c r="O37" t="s">
        <v>29</v>
      </c>
      <c r="P37" t="s">
        <v>29</v>
      </c>
      <c r="Q37">
        <v>1000</v>
      </c>
      <c r="Y37">
        <v>0.015</v>
      </c>
      <c r="AA37">
        <v>7712</v>
      </c>
      <c r="AB37">
        <v>0</v>
      </c>
      <c r="AC37">
        <v>0</v>
      </c>
      <c r="AD37">
        <v>0</v>
      </c>
      <c r="AN37">
        <v>0</v>
      </c>
      <c r="AO37">
        <v>1</v>
      </c>
      <c r="AP37">
        <v>0</v>
      </c>
      <c r="AQ37">
        <v>0</v>
      </c>
      <c r="AR37">
        <v>0</v>
      </c>
      <c r="AT37">
        <v>0.015</v>
      </c>
      <c r="AV37">
        <v>0</v>
      </c>
      <c r="AW37">
        <v>2</v>
      </c>
      <c r="AX37">
        <v>7672146</v>
      </c>
      <c r="AY37">
        <v>2</v>
      </c>
      <c r="AZ37">
        <v>4096</v>
      </c>
      <c r="BA37">
        <v>37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</row>
    <row r="38" spans="1:75" ht="12.75">
      <c r="A38">
        <f>ROW(Source!A32)</f>
        <v>32</v>
      </c>
      <c r="B38">
        <v>7672147</v>
      </c>
      <c r="C38">
        <v>7672124</v>
      </c>
      <c r="D38">
        <v>5486040</v>
      </c>
      <c r="E38">
        <v>1</v>
      </c>
      <c r="F38">
        <v>1</v>
      </c>
      <c r="G38">
        <v>1</v>
      </c>
      <c r="H38">
        <v>3</v>
      </c>
      <c r="I38" t="s">
        <v>435</v>
      </c>
      <c r="J38" t="s">
        <v>436</v>
      </c>
      <c r="K38" t="s">
        <v>437</v>
      </c>
      <c r="L38">
        <v>1302</v>
      </c>
      <c r="N38">
        <v>1003</v>
      </c>
      <c r="O38" t="s">
        <v>89</v>
      </c>
      <c r="P38" t="s">
        <v>89</v>
      </c>
      <c r="Q38">
        <v>10</v>
      </c>
      <c r="Y38">
        <v>0.0187</v>
      </c>
      <c r="AA38">
        <v>71.5</v>
      </c>
      <c r="AB38">
        <v>0</v>
      </c>
      <c r="AC38">
        <v>0</v>
      </c>
      <c r="AD38">
        <v>0</v>
      </c>
      <c r="AN38">
        <v>0</v>
      </c>
      <c r="AO38">
        <v>1</v>
      </c>
      <c r="AP38">
        <v>0</v>
      </c>
      <c r="AQ38">
        <v>0</v>
      </c>
      <c r="AR38">
        <v>0</v>
      </c>
      <c r="AT38">
        <v>0.0187</v>
      </c>
      <c r="AV38">
        <v>0</v>
      </c>
      <c r="AW38">
        <v>2</v>
      </c>
      <c r="AX38">
        <v>7672147</v>
      </c>
      <c r="AY38">
        <v>2</v>
      </c>
      <c r="AZ38">
        <v>4096</v>
      </c>
      <c r="BA38">
        <v>38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</row>
    <row r="39" spans="1:75" ht="12.75">
      <c r="A39">
        <f>ROW(Source!A32)</f>
        <v>32</v>
      </c>
      <c r="B39">
        <v>7672148</v>
      </c>
      <c r="C39">
        <v>7672124</v>
      </c>
      <c r="D39">
        <v>5487441</v>
      </c>
      <c r="E39">
        <v>1</v>
      </c>
      <c r="F39">
        <v>1</v>
      </c>
      <c r="G39">
        <v>1</v>
      </c>
      <c r="H39">
        <v>3</v>
      </c>
      <c r="I39" t="s">
        <v>379</v>
      </c>
      <c r="J39" t="s">
        <v>438</v>
      </c>
      <c r="K39" t="s">
        <v>381</v>
      </c>
      <c r="L39">
        <v>1346</v>
      </c>
      <c r="N39">
        <v>1009</v>
      </c>
      <c r="O39" t="s">
        <v>382</v>
      </c>
      <c r="P39" t="s">
        <v>382</v>
      </c>
      <c r="Q39">
        <v>1</v>
      </c>
      <c r="Y39">
        <v>0.578</v>
      </c>
      <c r="AA39">
        <v>8.48</v>
      </c>
      <c r="AB39">
        <v>0</v>
      </c>
      <c r="AC39">
        <v>0</v>
      </c>
      <c r="AD39">
        <v>0</v>
      </c>
      <c r="AN39">
        <v>0</v>
      </c>
      <c r="AO39">
        <v>1</v>
      </c>
      <c r="AP39">
        <v>0</v>
      </c>
      <c r="AQ39">
        <v>0</v>
      </c>
      <c r="AR39">
        <v>0</v>
      </c>
      <c r="AT39">
        <v>0.578</v>
      </c>
      <c r="AV39">
        <v>0</v>
      </c>
      <c r="AW39">
        <v>2</v>
      </c>
      <c r="AX39">
        <v>7672148</v>
      </c>
      <c r="AY39">
        <v>2</v>
      </c>
      <c r="AZ39">
        <v>4096</v>
      </c>
      <c r="BA39">
        <v>39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</row>
    <row r="40" spans="1:75" ht="12.75">
      <c r="A40">
        <f>ROW(Source!A33)</f>
        <v>33</v>
      </c>
      <c r="B40">
        <v>7674309</v>
      </c>
      <c r="C40">
        <v>7674308</v>
      </c>
      <c r="D40">
        <v>5525407</v>
      </c>
      <c r="E40">
        <v>1</v>
      </c>
      <c r="F40">
        <v>1</v>
      </c>
      <c r="G40">
        <v>1</v>
      </c>
      <c r="H40">
        <v>1</v>
      </c>
      <c r="I40" t="s">
        <v>439</v>
      </c>
      <c r="K40" t="s">
        <v>440</v>
      </c>
      <c r="L40">
        <v>1369</v>
      </c>
      <c r="N40">
        <v>1013</v>
      </c>
      <c r="O40" t="s">
        <v>347</v>
      </c>
      <c r="P40" t="s">
        <v>347</v>
      </c>
      <c r="Q40">
        <v>1</v>
      </c>
      <c r="Y40">
        <v>2732.8</v>
      </c>
      <c r="AA40">
        <v>0</v>
      </c>
      <c r="AB40">
        <v>0</v>
      </c>
      <c r="AC40">
        <v>0</v>
      </c>
      <c r="AD40">
        <v>10.5</v>
      </c>
      <c r="AN40">
        <v>0</v>
      </c>
      <c r="AO40">
        <v>1</v>
      </c>
      <c r="AP40">
        <v>0</v>
      </c>
      <c r="AQ40">
        <v>0</v>
      </c>
      <c r="AR40">
        <v>0</v>
      </c>
      <c r="AT40">
        <v>2732.8</v>
      </c>
      <c r="AV40">
        <v>1</v>
      </c>
      <c r="AW40">
        <v>2</v>
      </c>
      <c r="AX40">
        <v>7674309</v>
      </c>
      <c r="AY40">
        <v>1</v>
      </c>
      <c r="AZ40">
        <v>0</v>
      </c>
      <c r="BA40">
        <v>40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</row>
    <row r="41" spans="1:75" ht="12.75">
      <c r="A41">
        <f>ROW(Source!A33)</f>
        <v>33</v>
      </c>
      <c r="B41">
        <v>7674310</v>
      </c>
      <c r="C41">
        <v>7674308</v>
      </c>
      <c r="D41">
        <v>121548</v>
      </c>
      <c r="E41">
        <v>1</v>
      </c>
      <c r="F41">
        <v>1</v>
      </c>
      <c r="G41">
        <v>1</v>
      </c>
      <c r="H41">
        <v>1</v>
      </c>
      <c r="I41" t="s">
        <v>39</v>
      </c>
      <c r="K41" t="s">
        <v>348</v>
      </c>
      <c r="L41">
        <v>608254</v>
      </c>
      <c r="N41">
        <v>1013</v>
      </c>
      <c r="O41" t="s">
        <v>349</v>
      </c>
      <c r="P41" t="s">
        <v>349</v>
      </c>
      <c r="Q41">
        <v>1</v>
      </c>
      <c r="Y41">
        <v>189.81</v>
      </c>
      <c r="AA41">
        <v>0</v>
      </c>
      <c r="AB41">
        <v>0</v>
      </c>
      <c r="AC41">
        <v>0</v>
      </c>
      <c r="AD41">
        <v>0</v>
      </c>
      <c r="AN41">
        <v>0</v>
      </c>
      <c r="AO41">
        <v>1</v>
      </c>
      <c r="AP41">
        <v>0</v>
      </c>
      <c r="AQ41">
        <v>0</v>
      </c>
      <c r="AR41">
        <v>0</v>
      </c>
      <c r="AT41">
        <v>189.81</v>
      </c>
      <c r="AV41">
        <v>2</v>
      </c>
      <c r="AW41">
        <v>2</v>
      </c>
      <c r="AX41">
        <v>7674310</v>
      </c>
      <c r="AY41">
        <v>1</v>
      </c>
      <c r="AZ41">
        <v>0</v>
      </c>
      <c r="BA41">
        <v>41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</row>
    <row r="42" spans="1:75" ht="12.75">
      <c r="A42">
        <f>ROW(Source!A33)</f>
        <v>33</v>
      </c>
      <c r="B42">
        <v>7674311</v>
      </c>
      <c r="C42">
        <v>7674308</v>
      </c>
      <c r="D42">
        <v>5493882</v>
      </c>
      <c r="E42">
        <v>1</v>
      </c>
      <c r="F42">
        <v>1</v>
      </c>
      <c r="G42">
        <v>1</v>
      </c>
      <c r="H42">
        <v>2</v>
      </c>
      <c r="I42" t="s">
        <v>385</v>
      </c>
      <c r="J42" t="s">
        <v>351</v>
      </c>
      <c r="K42" t="s">
        <v>386</v>
      </c>
      <c r="L42">
        <v>1368</v>
      </c>
      <c r="N42">
        <v>1011</v>
      </c>
      <c r="O42" t="s">
        <v>364</v>
      </c>
      <c r="P42" t="s">
        <v>364</v>
      </c>
      <c r="Q42">
        <v>1</v>
      </c>
      <c r="Y42">
        <v>2.11</v>
      </c>
      <c r="AA42">
        <v>0</v>
      </c>
      <c r="AB42">
        <v>112</v>
      </c>
      <c r="AC42">
        <v>13.5</v>
      </c>
      <c r="AD42">
        <v>0</v>
      </c>
      <c r="AN42">
        <v>0</v>
      </c>
      <c r="AO42">
        <v>1</v>
      </c>
      <c r="AP42">
        <v>0</v>
      </c>
      <c r="AQ42">
        <v>0</v>
      </c>
      <c r="AR42">
        <v>0</v>
      </c>
      <c r="AT42">
        <v>2.11</v>
      </c>
      <c r="AV42">
        <v>0</v>
      </c>
      <c r="AW42">
        <v>2</v>
      </c>
      <c r="AX42">
        <v>7674311</v>
      </c>
      <c r="AY42">
        <v>1</v>
      </c>
      <c r="AZ42">
        <v>0</v>
      </c>
      <c r="BA42">
        <v>42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</row>
    <row r="43" spans="1:75" ht="12.75">
      <c r="A43">
        <f>ROW(Source!A33)</f>
        <v>33</v>
      </c>
      <c r="B43">
        <v>7674312</v>
      </c>
      <c r="C43">
        <v>7674308</v>
      </c>
      <c r="D43">
        <v>5493924</v>
      </c>
      <c r="E43">
        <v>1</v>
      </c>
      <c r="F43">
        <v>1</v>
      </c>
      <c r="G43">
        <v>1</v>
      </c>
      <c r="H43">
        <v>2</v>
      </c>
      <c r="I43" t="s">
        <v>441</v>
      </c>
      <c r="J43" t="s">
        <v>442</v>
      </c>
      <c r="K43" t="s">
        <v>443</v>
      </c>
      <c r="L43">
        <v>1368</v>
      </c>
      <c r="N43">
        <v>1011</v>
      </c>
      <c r="O43" t="s">
        <v>364</v>
      </c>
      <c r="P43" t="s">
        <v>364</v>
      </c>
      <c r="Q43">
        <v>1</v>
      </c>
      <c r="Y43">
        <v>181.1</v>
      </c>
      <c r="AA43">
        <v>0</v>
      </c>
      <c r="AB43">
        <v>102.4</v>
      </c>
      <c r="AC43">
        <v>13.5</v>
      </c>
      <c r="AD43">
        <v>0</v>
      </c>
      <c r="AN43">
        <v>0</v>
      </c>
      <c r="AO43">
        <v>1</v>
      </c>
      <c r="AP43">
        <v>0</v>
      </c>
      <c r="AQ43">
        <v>0</v>
      </c>
      <c r="AR43">
        <v>0</v>
      </c>
      <c r="AT43">
        <v>181.1</v>
      </c>
      <c r="AV43">
        <v>0</v>
      </c>
      <c r="AW43">
        <v>2</v>
      </c>
      <c r="AX43">
        <v>7674312</v>
      </c>
      <c r="AY43">
        <v>1</v>
      </c>
      <c r="AZ43">
        <v>0</v>
      </c>
      <c r="BA43">
        <v>43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</row>
    <row r="44" spans="1:75" ht="12.75">
      <c r="A44">
        <f>ROW(Source!A33)</f>
        <v>33</v>
      </c>
      <c r="B44">
        <v>7674313</v>
      </c>
      <c r="C44">
        <v>7674308</v>
      </c>
      <c r="D44">
        <v>5494044</v>
      </c>
      <c r="E44">
        <v>1</v>
      </c>
      <c r="F44">
        <v>1</v>
      </c>
      <c r="G44">
        <v>1</v>
      </c>
      <c r="H44">
        <v>2</v>
      </c>
      <c r="I44" t="s">
        <v>444</v>
      </c>
      <c r="J44" t="s">
        <v>445</v>
      </c>
      <c r="K44" t="s">
        <v>446</v>
      </c>
      <c r="L44">
        <v>1368</v>
      </c>
      <c r="N44">
        <v>1011</v>
      </c>
      <c r="O44" t="s">
        <v>364</v>
      </c>
      <c r="P44" t="s">
        <v>364</v>
      </c>
      <c r="Q44">
        <v>1</v>
      </c>
      <c r="Y44">
        <v>0.27</v>
      </c>
      <c r="AA44">
        <v>0</v>
      </c>
      <c r="AB44">
        <v>90</v>
      </c>
      <c r="AC44">
        <v>10.06</v>
      </c>
      <c r="AD44">
        <v>0</v>
      </c>
      <c r="AN44">
        <v>0</v>
      </c>
      <c r="AO44">
        <v>1</v>
      </c>
      <c r="AP44">
        <v>0</v>
      </c>
      <c r="AQ44">
        <v>0</v>
      </c>
      <c r="AR44">
        <v>0</v>
      </c>
      <c r="AT44">
        <v>0.27</v>
      </c>
      <c r="AV44">
        <v>0</v>
      </c>
      <c r="AW44">
        <v>2</v>
      </c>
      <c r="AX44">
        <v>7674313</v>
      </c>
      <c r="AY44">
        <v>1</v>
      </c>
      <c r="AZ44">
        <v>0</v>
      </c>
      <c r="BA44">
        <v>44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</row>
    <row r="45" spans="1:75" ht="12.75">
      <c r="A45">
        <f>ROW(Source!A33)</f>
        <v>33</v>
      </c>
      <c r="B45">
        <v>7674314</v>
      </c>
      <c r="C45">
        <v>7674308</v>
      </c>
      <c r="D45">
        <v>5495003</v>
      </c>
      <c r="E45">
        <v>1</v>
      </c>
      <c r="F45">
        <v>1</v>
      </c>
      <c r="G45">
        <v>1</v>
      </c>
      <c r="H45">
        <v>2</v>
      </c>
      <c r="I45" t="s">
        <v>447</v>
      </c>
      <c r="J45" t="s">
        <v>448</v>
      </c>
      <c r="K45" t="s">
        <v>449</v>
      </c>
      <c r="L45">
        <v>1368</v>
      </c>
      <c r="N45">
        <v>1011</v>
      </c>
      <c r="O45" t="s">
        <v>364</v>
      </c>
      <c r="P45" t="s">
        <v>364</v>
      </c>
      <c r="Q45">
        <v>1</v>
      </c>
      <c r="Y45">
        <v>136.64</v>
      </c>
      <c r="AA45">
        <v>0</v>
      </c>
      <c r="AB45">
        <v>0.5</v>
      </c>
      <c r="AC45">
        <v>0</v>
      </c>
      <c r="AD45">
        <v>0</v>
      </c>
      <c r="AN45">
        <v>0</v>
      </c>
      <c r="AO45">
        <v>1</v>
      </c>
      <c r="AP45">
        <v>0</v>
      </c>
      <c r="AQ45">
        <v>0</v>
      </c>
      <c r="AR45">
        <v>0</v>
      </c>
      <c r="AT45">
        <v>136.64</v>
      </c>
      <c r="AV45">
        <v>0</v>
      </c>
      <c r="AW45">
        <v>2</v>
      </c>
      <c r="AX45">
        <v>7674314</v>
      </c>
      <c r="AY45">
        <v>1</v>
      </c>
      <c r="AZ45">
        <v>0</v>
      </c>
      <c r="BA45">
        <v>45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</row>
    <row r="46" spans="1:75" ht="12.75">
      <c r="A46">
        <f>ROW(Source!A33)</f>
        <v>33</v>
      </c>
      <c r="B46">
        <v>7674315</v>
      </c>
      <c r="C46">
        <v>7674308</v>
      </c>
      <c r="D46">
        <v>5496502</v>
      </c>
      <c r="E46">
        <v>1</v>
      </c>
      <c r="F46">
        <v>1</v>
      </c>
      <c r="G46">
        <v>1</v>
      </c>
      <c r="H46">
        <v>2</v>
      </c>
      <c r="I46" t="s">
        <v>450</v>
      </c>
      <c r="J46" t="s">
        <v>362</v>
      </c>
      <c r="K46" t="s">
        <v>451</v>
      </c>
      <c r="L46">
        <v>1368</v>
      </c>
      <c r="N46">
        <v>1011</v>
      </c>
      <c r="O46" t="s">
        <v>364</v>
      </c>
      <c r="P46" t="s">
        <v>364</v>
      </c>
      <c r="Q46">
        <v>1</v>
      </c>
      <c r="Y46">
        <v>4.63</v>
      </c>
      <c r="AA46">
        <v>0</v>
      </c>
      <c r="AB46">
        <v>3.27</v>
      </c>
      <c r="AC46">
        <v>0</v>
      </c>
      <c r="AD46">
        <v>0</v>
      </c>
      <c r="AN46">
        <v>0</v>
      </c>
      <c r="AO46">
        <v>1</v>
      </c>
      <c r="AP46">
        <v>0</v>
      </c>
      <c r="AQ46">
        <v>0</v>
      </c>
      <c r="AR46">
        <v>0</v>
      </c>
      <c r="AT46">
        <v>4.63</v>
      </c>
      <c r="AV46">
        <v>0</v>
      </c>
      <c r="AW46">
        <v>2</v>
      </c>
      <c r="AX46">
        <v>7674315</v>
      </c>
      <c r="AY46">
        <v>1</v>
      </c>
      <c r="AZ46">
        <v>0</v>
      </c>
      <c r="BA46">
        <v>46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</row>
    <row r="47" spans="1:75" ht="12.75">
      <c r="A47">
        <f>ROW(Source!A33)</f>
        <v>33</v>
      </c>
      <c r="B47">
        <v>7674316</v>
      </c>
      <c r="C47">
        <v>7674308</v>
      </c>
      <c r="D47">
        <v>5496870</v>
      </c>
      <c r="E47">
        <v>1</v>
      </c>
      <c r="F47">
        <v>1</v>
      </c>
      <c r="G47">
        <v>1</v>
      </c>
      <c r="H47">
        <v>2</v>
      </c>
      <c r="I47" t="s">
        <v>393</v>
      </c>
      <c r="J47" t="s">
        <v>394</v>
      </c>
      <c r="K47" t="s">
        <v>395</v>
      </c>
      <c r="L47">
        <v>1368</v>
      </c>
      <c r="N47">
        <v>1011</v>
      </c>
      <c r="O47" t="s">
        <v>364</v>
      </c>
      <c r="P47" t="s">
        <v>364</v>
      </c>
      <c r="Q47">
        <v>1</v>
      </c>
      <c r="Y47">
        <v>6.33</v>
      </c>
      <c r="AA47">
        <v>0</v>
      </c>
      <c r="AB47">
        <v>75.4</v>
      </c>
      <c r="AC47">
        <v>0</v>
      </c>
      <c r="AD47">
        <v>0</v>
      </c>
      <c r="AN47">
        <v>0</v>
      </c>
      <c r="AO47">
        <v>1</v>
      </c>
      <c r="AP47">
        <v>0</v>
      </c>
      <c r="AQ47">
        <v>0</v>
      </c>
      <c r="AR47">
        <v>0</v>
      </c>
      <c r="AT47">
        <v>6.33</v>
      </c>
      <c r="AV47">
        <v>0</v>
      </c>
      <c r="AW47">
        <v>2</v>
      </c>
      <c r="AX47">
        <v>7674316</v>
      </c>
      <c r="AY47">
        <v>1</v>
      </c>
      <c r="AZ47">
        <v>0</v>
      </c>
      <c r="BA47">
        <v>47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</row>
    <row r="48" spans="1:75" ht="12.75">
      <c r="A48">
        <f>ROW(Source!A33)</f>
        <v>33</v>
      </c>
      <c r="B48">
        <v>7674317</v>
      </c>
      <c r="C48">
        <v>7674308</v>
      </c>
      <c r="D48">
        <v>5440985</v>
      </c>
      <c r="E48">
        <v>1</v>
      </c>
      <c r="F48">
        <v>1</v>
      </c>
      <c r="G48">
        <v>1</v>
      </c>
      <c r="H48">
        <v>3</v>
      </c>
      <c r="I48" t="s">
        <v>452</v>
      </c>
      <c r="J48" t="s">
        <v>453</v>
      </c>
      <c r="K48" t="s">
        <v>454</v>
      </c>
      <c r="L48">
        <v>1348</v>
      </c>
      <c r="N48">
        <v>1009</v>
      </c>
      <c r="O48" t="s">
        <v>29</v>
      </c>
      <c r="P48" t="s">
        <v>29</v>
      </c>
      <c r="Q48">
        <v>1000</v>
      </c>
      <c r="Y48">
        <v>0.159</v>
      </c>
      <c r="AA48">
        <v>734.5</v>
      </c>
      <c r="AB48">
        <v>0</v>
      </c>
      <c r="AC48">
        <v>0</v>
      </c>
      <c r="AD48">
        <v>0</v>
      </c>
      <c r="AN48">
        <v>0</v>
      </c>
      <c r="AO48">
        <v>1</v>
      </c>
      <c r="AP48">
        <v>0</v>
      </c>
      <c r="AQ48">
        <v>0</v>
      </c>
      <c r="AR48">
        <v>0</v>
      </c>
      <c r="AT48">
        <v>0.159</v>
      </c>
      <c r="AV48">
        <v>0</v>
      </c>
      <c r="AW48">
        <v>2</v>
      </c>
      <c r="AX48">
        <v>7674317</v>
      </c>
      <c r="AY48">
        <v>1</v>
      </c>
      <c r="AZ48">
        <v>0</v>
      </c>
      <c r="BA48">
        <v>48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</row>
    <row r="49" spans="1:75" ht="12.75">
      <c r="A49">
        <f>ROW(Source!A33)</f>
        <v>33</v>
      </c>
      <c r="B49">
        <v>7674318</v>
      </c>
      <c r="C49">
        <v>7674308</v>
      </c>
      <c r="D49">
        <v>5443308</v>
      </c>
      <c r="E49">
        <v>1</v>
      </c>
      <c r="F49">
        <v>1</v>
      </c>
      <c r="G49">
        <v>1</v>
      </c>
      <c r="H49">
        <v>3</v>
      </c>
      <c r="I49" t="s">
        <v>412</v>
      </c>
      <c r="J49" t="s">
        <v>413</v>
      </c>
      <c r="K49" t="s">
        <v>414</v>
      </c>
      <c r="L49">
        <v>1348</v>
      </c>
      <c r="N49">
        <v>1009</v>
      </c>
      <c r="O49" t="s">
        <v>29</v>
      </c>
      <c r="P49" t="s">
        <v>29</v>
      </c>
      <c r="Q49">
        <v>1000</v>
      </c>
      <c r="Y49">
        <v>0.256</v>
      </c>
      <c r="AA49">
        <v>11978</v>
      </c>
      <c r="AB49">
        <v>0</v>
      </c>
      <c r="AC49">
        <v>0</v>
      </c>
      <c r="AD49">
        <v>0</v>
      </c>
      <c r="AN49">
        <v>0</v>
      </c>
      <c r="AO49">
        <v>1</v>
      </c>
      <c r="AP49">
        <v>0</v>
      </c>
      <c r="AQ49">
        <v>0</v>
      </c>
      <c r="AR49">
        <v>0</v>
      </c>
      <c r="AT49">
        <v>0.256</v>
      </c>
      <c r="AV49">
        <v>0</v>
      </c>
      <c r="AW49">
        <v>2</v>
      </c>
      <c r="AX49">
        <v>7674318</v>
      </c>
      <c r="AY49">
        <v>1</v>
      </c>
      <c r="AZ49">
        <v>0</v>
      </c>
      <c r="BA49">
        <v>49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</row>
    <row r="50" spans="1:75" ht="12.75">
      <c r="A50">
        <f>ROW(Source!A33)</f>
        <v>33</v>
      </c>
      <c r="B50">
        <v>7674319</v>
      </c>
      <c r="C50">
        <v>7674308</v>
      </c>
      <c r="D50">
        <v>5444372</v>
      </c>
      <c r="E50">
        <v>1</v>
      </c>
      <c r="F50">
        <v>1</v>
      </c>
      <c r="G50">
        <v>1</v>
      </c>
      <c r="H50">
        <v>3</v>
      </c>
      <c r="I50" t="s">
        <v>455</v>
      </c>
      <c r="J50" t="s">
        <v>456</v>
      </c>
      <c r="K50" t="s">
        <v>457</v>
      </c>
      <c r="L50">
        <v>1339</v>
      </c>
      <c r="N50">
        <v>1007</v>
      </c>
      <c r="O50" t="s">
        <v>196</v>
      </c>
      <c r="P50" t="s">
        <v>196</v>
      </c>
      <c r="Q50">
        <v>1</v>
      </c>
      <c r="Y50">
        <v>3.4</v>
      </c>
      <c r="AA50">
        <v>558.33</v>
      </c>
      <c r="AB50">
        <v>0</v>
      </c>
      <c r="AC50">
        <v>0</v>
      </c>
      <c r="AD50">
        <v>0</v>
      </c>
      <c r="AN50">
        <v>0</v>
      </c>
      <c r="AO50">
        <v>1</v>
      </c>
      <c r="AP50">
        <v>0</v>
      </c>
      <c r="AQ50">
        <v>0</v>
      </c>
      <c r="AR50">
        <v>0</v>
      </c>
      <c r="AT50">
        <v>3.4</v>
      </c>
      <c r="AV50">
        <v>0</v>
      </c>
      <c r="AW50">
        <v>2</v>
      </c>
      <c r="AX50">
        <v>7674319</v>
      </c>
      <c r="AY50">
        <v>1</v>
      </c>
      <c r="AZ50">
        <v>0</v>
      </c>
      <c r="BA50">
        <v>50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</row>
    <row r="51" spans="1:75" ht="12.75">
      <c r="A51">
        <f>ROW(Source!A33)</f>
        <v>33</v>
      </c>
      <c r="B51">
        <v>7674320</v>
      </c>
      <c r="C51">
        <v>7674308</v>
      </c>
      <c r="D51">
        <v>5444465</v>
      </c>
      <c r="E51">
        <v>1</v>
      </c>
      <c r="F51">
        <v>1</v>
      </c>
      <c r="G51">
        <v>1</v>
      </c>
      <c r="H51">
        <v>3</v>
      </c>
      <c r="I51" t="s">
        <v>458</v>
      </c>
      <c r="J51" t="s">
        <v>459</v>
      </c>
      <c r="K51" t="s">
        <v>460</v>
      </c>
      <c r="L51">
        <v>1339</v>
      </c>
      <c r="N51">
        <v>1007</v>
      </c>
      <c r="O51" t="s">
        <v>196</v>
      </c>
      <c r="P51" t="s">
        <v>196</v>
      </c>
      <c r="Q51">
        <v>1</v>
      </c>
      <c r="Y51">
        <v>6.4</v>
      </c>
      <c r="AA51">
        <v>1100</v>
      </c>
      <c r="AB51">
        <v>0</v>
      </c>
      <c r="AC51">
        <v>0</v>
      </c>
      <c r="AD51">
        <v>0</v>
      </c>
      <c r="AN51">
        <v>0</v>
      </c>
      <c r="AO51">
        <v>1</v>
      </c>
      <c r="AP51">
        <v>0</v>
      </c>
      <c r="AQ51">
        <v>0</v>
      </c>
      <c r="AR51">
        <v>0</v>
      </c>
      <c r="AT51">
        <v>6.4</v>
      </c>
      <c r="AV51">
        <v>0</v>
      </c>
      <c r="AW51">
        <v>2</v>
      </c>
      <c r="AX51">
        <v>7674320</v>
      </c>
      <c r="AY51">
        <v>1</v>
      </c>
      <c r="AZ51">
        <v>0</v>
      </c>
      <c r="BA51">
        <v>51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</row>
    <row r="52" spans="1:75" ht="12.75">
      <c r="A52">
        <f>ROW(Source!A33)</f>
        <v>33</v>
      </c>
      <c r="B52">
        <v>7674321</v>
      </c>
      <c r="C52">
        <v>7674308</v>
      </c>
      <c r="D52">
        <v>5444478</v>
      </c>
      <c r="E52">
        <v>1</v>
      </c>
      <c r="F52">
        <v>1</v>
      </c>
      <c r="G52">
        <v>1</v>
      </c>
      <c r="H52">
        <v>3</v>
      </c>
      <c r="I52" t="s">
        <v>461</v>
      </c>
      <c r="J52" t="s">
        <v>462</v>
      </c>
      <c r="K52" t="s">
        <v>463</v>
      </c>
      <c r="L52">
        <v>1339</v>
      </c>
      <c r="N52">
        <v>1007</v>
      </c>
      <c r="O52" t="s">
        <v>196</v>
      </c>
      <c r="P52" t="s">
        <v>196</v>
      </c>
      <c r="Q52">
        <v>1</v>
      </c>
      <c r="Y52">
        <v>2.7</v>
      </c>
      <c r="AA52">
        <v>1056</v>
      </c>
      <c r="AB52">
        <v>0</v>
      </c>
      <c r="AC52">
        <v>0</v>
      </c>
      <c r="AD52">
        <v>0</v>
      </c>
      <c r="AN52">
        <v>0</v>
      </c>
      <c r="AO52">
        <v>1</v>
      </c>
      <c r="AP52">
        <v>0</v>
      </c>
      <c r="AQ52">
        <v>0</v>
      </c>
      <c r="AR52">
        <v>0</v>
      </c>
      <c r="AT52">
        <v>2.7</v>
      </c>
      <c r="AV52">
        <v>0</v>
      </c>
      <c r="AW52">
        <v>2</v>
      </c>
      <c r="AX52">
        <v>7674321</v>
      </c>
      <c r="AY52">
        <v>1</v>
      </c>
      <c r="AZ52">
        <v>0</v>
      </c>
      <c r="BA52">
        <v>52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</row>
    <row r="53" spans="1:75" ht="12.75">
      <c r="A53">
        <f>ROW(Source!A33)</f>
        <v>33</v>
      </c>
      <c r="B53">
        <v>7674322</v>
      </c>
      <c r="C53">
        <v>7674308</v>
      </c>
      <c r="D53">
        <v>5459281</v>
      </c>
      <c r="E53">
        <v>1</v>
      </c>
      <c r="F53">
        <v>1</v>
      </c>
      <c r="G53">
        <v>1</v>
      </c>
      <c r="H53">
        <v>3</v>
      </c>
      <c r="I53" t="s">
        <v>464</v>
      </c>
      <c r="J53" t="s">
        <v>465</v>
      </c>
      <c r="K53" t="s">
        <v>466</v>
      </c>
      <c r="L53">
        <v>1348</v>
      </c>
      <c r="N53">
        <v>1009</v>
      </c>
      <c r="O53" t="s">
        <v>29</v>
      </c>
      <c r="P53" t="s">
        <v>29</v>
      </c>
      <c r="Q53">
        <v>1000</v>
      </c>
      <c r="Y53">
        <v>6.6</v>
      </c>
      <c r="AA53">
        <v>5650</v>
      </c>
      <c r="AB53">
        <v>0</v>
      </c>
      <c r="AC53">
        <v>0</v>
      </c>
      <c r="AD53">
        <v>0</v>
      </c>
      <c r="AN53">
        <v>0</v>
      </c>
      <c r="AO53">
        <v>1</v>
      </c>
      <c r="AP53">
        <v>0</v>
      </c>
      <c r="AQ53">
        <v>0</v>
      </c>
      <c r="AR53">
        <v>0</v>
      </c>
      <c r="AT53">
        <v>6.6</v>
      </c>
      <c r="AV53">
        <v>0</v>
      </c>
      <c r="AW53">
        <v>2</v>
      </c>
      <c r="AX53">
        <v>7674322</v>
      </c>
      <c r="AY53">
        <v>1</v>
      </c>
      <c r="AZ53">
        <v>0</v>
      </c>
      <c r="BA53">
        <v>53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</row>
    <row r="54" spans="1:75" ht="12.75">
      <c r="A54">
        <f>ROW(Source!A33)</f>
        <v>33</v>
      </c>
      <c r="B54">
        <v>7674323</v>
      </c>
      <c r="C54">
        <v>7674308</v>
      </c>
      <c r="D54">
        <v>5467327</v>
      </c>
      <c r="E54">
        <v>1</v>
      </c>
      <c r="F54">
        <v>1</v>
      </c>
      <c r="G54">
        <v>1</v>
      </c>
      <c r="H54">
        <v>3</v>
      </c>
      <c r="I54" t="s">
        <v>467</v>
      </c>
      <c r="J54" t="s">
        <v>468</v>
      </c>
      <c r="K54" t="s">
        <v>469</v>
      </c>
      <c r="L54">
        <v>1339</v>
      </c>
      <c r="N54">
        <v>1007</v>
      </c>
      <c r="O54" t="s">
        <v>196</v>
      </c>
      <c r="P54" t="s">
        <v>196</v>
      </c>
      <c r="Q54">
        <v>1</v>
      </c>
      <c r="Y54">
        <v>101.5</v>
      </c>
      <c r="AA54">
        <v>490</v>
      </c>
      <c r="AB54">
        <v>0</v>
      </c>
      <c r="AC54">
        <v>0</v>
      </c>
      <c r="AD54">
        <v>0</v>
      </c>
      <c r="AN54">
        <v>0</v>
      </c>
      <c r="AO54">
        <v>1</v>
      </c>
      <c r="AP54">
        <v>0</v>
      </c>
      <c r="AQ54">
        <v>0</v>
      </c>
      <c r="AR54">
        <v>0</v>
      </c>
      <c r="AT54">
        <v>101.5</v>
      </c>
      <c r="AV54">
        <v>0</v>
      </c>
      <c r="AW54">
        <v>2</v>
      </c>
      <c r="AX54">
        <v>7674323</v>
      </c>
      <c r="AY54">
        <v>1</v>
      </c>
      <c r="AZ54">
        <v>0</v>
      </c>
      <c r="BA54">
        <v>54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</row>
    <row r="55" spans="1:75" ht="12.75">
      <c r="A55">
        <f>ROW(Source!A33)</f>
        <v>33</v>
      </c>
      <c r="B55">
        <v>7674324</v>
      </c>
      <c r="C55">
        <v>7674308</v>
      </c>
      <c r="D55">
        <v>5470416</v>
      </c>
      <c r="E55">
        <v>1</v>
      </c>
      <c r="F55">
        <v>1</v>
      </c>
      <c r="G55">
        <v>1</v>
      </c>
      <c r="H55">
        <v>3</v>
      </c>
      <c r="I55" t="s">
        <v>470</v>
      </c>
      <c r="J55" t="s">
        <v>471</v>
      </c>
      <c r="K55" t="s">
        <v>472</v>
      </c>
      <c r="L55">
        <v>1339</v>
      </c>
      <c r="N55">
        <v>1007</v>
      </c>
      <c r="O55" t="s">
        <v>196</v>
      </c>
      <c r="P55" t="s">
        <v>196</v>
      </c>
      <c r="Q55">
        <v>1</v>
      </c>
      <c r="Y55">
        <v>0.478</v>
      </c>
      <c r="AA55">
        <v>2.44</v>
      </c>
      <c r="AB55">
        <v>0</v>
      </c>
      <c r="AC55">
        <v>0</v>
      </c>
      <c r="AD55">
        <v>0</v>
      </c>
      <c r="AN55">
        <v>0</v>
      </c>
      <c r="AO55">
        <v>1</v>
      </c>
      <c r="AP55">
        <v>0</v>
      </c>
      <c r="AQ55">
        <v>0</v>
      </c>
      <c r="AR55">
        <v>0</v>
      </c>
      <c r="AT55">
        <v>0.478</v>
      </c>
      <c r="AV55">
        <v>0</v>
      </c>
      <c r="AW55">
        <v>2</v>
      </c>
      <c r="AX55">
        <v>7674324</v>
      </c>
      <c r="AY55">
        <v>1</v>
      </c>
      <c r="AZ55">
        <v>0</v>
      </c>
      <c r="BA55">
        <v>55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</row>
    <row r="56" spans="1:75" ht="12.75">
      <c r="A56">
        <f>ROW(Source!A34)</f>
        <v>34</v>
      </c>
      <c r="B56">
        <v>7674347</v>
      </c>
      <c r="C56">
        <v>7674346</v>
      </c>
      <c r="D56">
        <v>5518064</v>
      </c>
      <c r="E56">
        <v>1</v>
      </c>
      <c r="F56">
        <v>1</v>
      </c>
      <c r="G56">
        <v>1</v>
      </c>
      <c r="H56">
        <v>1</v>
      </c>
      <c r="I56" t="s">
        <v>473</v>
      </c>
      <c r="K56" t="s">
        <v>474</v>
      </c>
      <c r="L56">
        <v>1369</v>
      </c>
      <c r="N56">
        <v>1013</v>
      </c>
      <c r="O56" t="s">
        <v>347</v>
      </c>
      <c r="P56" t="s">
        <v>347</v>
      </c>
      <c r="Q56">
        <v>1</v>
      </c>
      <c r="Y56">
        <v>189</v>
      </c>
      <c r="AA56">
        <v>0</v>
      </c>
      <c r="AB56">
        <v>0</v>
      </c>
      <c r="AC56">
        <v>0</v>
      </c>
      <c r="AD56">
        <v>8.38</v>
      </c>
      <c r="AN56">
        <v>0</v>
      </c>
      <c r="AO56">
        <v>1</v>
      </c>
      <c r="AP56">
        <v>0</v>
      </c>
      <c r="AQ56">
        <v>0</v>
      </c>
      <c r="AR56">
        <v>0</v>
      </c>
      <c r="AT56">
        <v>189</v>
      </c>
      <c r="AV56">
        <v>1</v>
      </c>
      <c r="AW56">
        <v>2</v>
      </c>
      <c r="AX56">
        <v>7674347</v>
      </c>
      <c r="AY56">
        <v>1</v>
      </c>
      <c r="AZ56">
        <v>0</v>
      </c>
      <c r="BA56">
        <v>56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</row>
    <row r="57" spans="1:75" ht="12.75">
      <c r="A57">
        <f>ROW(Source!A35)</f>
        <v>35</v>
      </c>
      <c r="B57">
        <v>7674327</v>
      </c>
      <c r="C57">
        <v>7674326</v>
      </c>
      <c r="D57">
        <v>5514154</v>
      </c>
      <c r="E57">
        <v>1</v>
      </c>
      <c r="F57">
        <v>1</v>
      </c>
      <c r="G57">
        <v>1</v>
      </c>
      <c r="H57">
        <v>1</v>
      </c>
      <c r="I57" t="s">
        <v>475</v>
      </c>
      <c r="K57" t="s">
        <v>476</v>
      </c>
      <c r="L57">
        <v>1369</v>
      </c>
      <c r="N57">
        <v>1013</v>
      </c>
      <c r="O57" t="s">
        <v>347</v>
      </c>
      <c r="P57" t="s">
        <v>347</v>
      </c>
      <c r="Q57">
        <v>1</v>
      </c>
      <c r="Y57">
        <v>158.68</v>
      </c>
      <c r="AA57">
        <v>0</v>
      </c>
      <c r="AB57">
        <v>0</v>
      </c>
      <c r="AC57">
        <v>0</v>
      </c>
      <c r="AD57">
        <v>9.08</v>
      </c>
      <c r="AN57">
        <v>0</v>
      </c>
      <c r="AO57">
        <v>1</v>
      </c>
      <c r="AP57">
        <v>0</v>
      </c>
      <c r="AQ57">
        <v>0</v>
      </c>
      <c r="AR57">
        <v>0</v>
      </c>
      <c r="AT57">
        <v>158.68</v>
      </c>
      <c r="AV57">
        <v>1</v>
      </c>
      <c r="AW57">
        <v>2</v>
      </c>
      <c r="AX57">
        <v>7674327</v>
      </c>
      <c r="AY57">
        <v>1</v>
      </c>
      <c r="AZ57">
        <v>0</v>
      </c>
      <c r="BA57">
        <v>57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</row>
    <row r="58" spans="1:75" ht="12.75">
      <c r="A58">
        <f>ROW(Source!A35)</f>
        <v>35</v>
      </c>
      <c r="B58">
        <v>7674328</v>
      </c>
      <c r="C58">
        <v>7674326</v>
      </c>
      <c r="D58">
        <v>121548</v>
      </c>
      <c r="E58">
        <v>1</v>
      </c>
      <c r="F58">
        <v>1</v>
      </c>
      <c r="G58">
        <v>1</v>
      </c>
      <c r="H58">
        <v>1</v>
      </c>
      <c r="I58" t="s">
        <v>39</v>
      </c>
      <c r="K58" t="s">
        <v>348</v>
      </c>
      <c r="L58">
        <v>608254</v>
      </c>
      <c r="N58">
        <v>1013</v>
      </c>
      <c r="O58" t="s">
        <v>349</v>
      </c>
      <c r="P58" t="s">
        <v>349</v>
      </c>
      <c r="Q58">
        <v>1</v>
      </c>
      <c r="Y58">
        <v>24.41</v>
      </c>
      <c r="AA58">
        <v>0</v>
      </c>
      <c r="AB58">
        <v>0</v>
      </c>
      <c r="AC58">
        <v>0</v>
      </c>
      <c r="AD58">
        <v>0</v>
      </c>
      <c r="AN58">
        <v>0</v>
      </c>
      <c r="AO58">
        <v>1</v>
      </c>
      <c r="AP58">
        <v>0</v>
      </c>
      <c r="AQ58">
        <v>0</v>
      </c>
      <c r="AR58">
        <v>0</v>
      </c>
      <c r="AT58">
        <v>24.41</v>
      </c>
      <c r="AV58">
        <v>2</v>
      </c>
      <c r="AW58">
        <v>2</v>
      </c>
      <c r="AX58">
        <v>7674328</v>
      </c>
      <c r="AY58">
        <v>1</v>
      </c>
      <c r="AZ58">
        <v>0</v>
      </c>
      <c r="BA58">
        <v>58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</row>
    <row r="59" spans="1:75" ht="12.75">
      <c r="A59">
        <f>ROW(Source!A35)</f>
        <v>35</v>
      </c>
      <c r="B59">
        <v>7674329</v>
      </c>
      <c r="C59">
        <v>7674326</v>
      </c>
      <c r="D59">
        <v>5493882</v>
      </c>
      <c r="E59">
        <v>1</v>
      </c>
      <c r="F59">
        <v>1</v>
      </c>
      <c r="G59">
        <v>1</v>
      </c>
      <c r="H59">
        <v>2</v>
      </c>
      <c r="I59" t="s">
        <v>385</v>
      </c>
      <c r="J59" t="s">
        <v>351</v>
      </c>
      <c r="K59" t="s">
        <v>386</v>
      </c>
      <c r="L59">
        <v>1368</v>
      </c>
      <c r="N59">
        <v>1011</v>
      </c>
      <c r="O59" t="s">
        <v>364</v>
      </c>
      <c r="P59" t="s">
        <v>364</v>
      </c>
      <c r="Q59">
        <v>1</v>
      </c>
      <c r="Y59">
        <v>19.61</v>
      </c>
      <c r="AA59">
        <v>0</v>
      </c>
      <c r="AB59">
        <v>112</v>
      </c>
      <c r="AC59">
        <v>13.5</v>
      </c>
      <c r="AD59">
        <v>0</v>
      </c>
      <c r="AN59">
        <v>0</v>
      </c>
      <c r="AO59">
        <v>1</v>
      </c>
      <c r="AP59">
        <v>0</v>
      </c>
      <c r="AQ59">
        <v>0</v>
      </c>
      <c r="AR59">
        <v>0</v>
      </c>
      <c r="AT59">
        <v>19.61</v>
      </c>
      <c r="AV59">
        <v>0</v>
      </c>
      <c r="AW59">
        <v>2</v>
      </c>
      <c r="AX59">
        <v>7674329</v>
      </c>
      <c r="AY59">
        <v>1</v>
      </c>
      <c r="AZ59">
        <v>0</v>
      </c>
      <c r="BA59">
        <v>59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</row>
    <row r="60" spans="1:75" ht="12.75">
      <c r="A60">
        <f>ROW(Source!A35)</f>
        <v>35</v>
      </c>
      <c r="B60">
        <v>7674330</v>
      </c>
      <c r="C60">
        <v>7674326</v>
      </c>
      <c r="D60">
        <v>5495111</v>
      </c>
      <c r="E60">
        <v>1</v>
      </c>
      <c r="F60">
        <v>1</v>
      </c>
      <c r="G60">
        <v>1</v>
      </c>
      <c r="H60">
        <v>2</v>
      </c>
      <c r="I60" t="s">
        <v>477</v>
      </c>
      <c r="J60" t="s">
        <v>478</v>
      </c>
      <c r="K60" t="s">
        <v>479</v>
      </c>
      <c r="L60">
        <v>1368</v>
      </c>
      <c r="N60">
        <v>1011</v>
      </c>
      <c r="O60" t="s">
        <v>364</v>
      </c>
      <c r="P60" t="s">
        <v>364</v>
      </c>
      <c r="Q60">
        <v>1</v>
      </c>
      <c r="Y60">
        <v>0.76</v>
      </c>
      <c r="AA60">
        <v>0</v>
      </c>
      <c r="AB60">
        <v>30</v>
      </c>
      <c r="AC60">
        <v>0</v>
      </c>
      <c r="AD60">
        <v>0</v>
      </c>
      <c r="AN60">
        <v>0</v>
      </c>
      <c r="AO60">
        <v>1</v>
      </c>
      <c r="AP60">
        <v>0</v>
      </c>
      <c r="AQ60">
        <v>0</v>
      </c>
      <c r="AR60">
        <v>0</v>
      </c>
      <c r="AT60">
        <v>0.76</v>
      </c>
      <c r="AV60">
        <v>0</v>
      </c>
      <c r="AW60">
        <v>2</v>
      </c>
      <c r="AX60">
        <v>7674330</v>
      </c>
      <c r="AY60">
        <v>1</v>
      </c>
      <c r="AZ60">
        <v>0</v>
      </c>
      <c r="BA60">
        <v>60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</row>
    <row r="61" spans="1:75" ht="12.75">
      <c r="A61">
        <f>ROW(Source!A35)</f>
        <v>35</v>
      </c>
      <c r="B61">
        <v>7674331</v>
      </c>
      <c r="C61">
        <v>7674326</v>
      </c>
      <c r="D61">
        <v>5496870</v>
      </c>
      <c r="E61">
        <v>1</v>
      </c>
      <c r="F61">
        <v>1</v>
      </c>
      <c r="G61">
        <v>1</v>
      </c>
      <c r="H61">
        <v>2</v>
      </c>
      <c r="I61" t="s">
        <v>393</v>
      </c>
      <c r="J61" t="s">
        <v>394</v>
      </c>
      <c r="K61" t="s">
        <v>395</v>
      </c>
      <c r="L61">
        <v>1368</v>
      </c>
      <c r="N61">
        <v>1011</v>
      </c>
      <c r="O61" t="s">
        <v>364</v>
      </c>
      <c r="P61" t="s">
        <v>364</v>
      </c>
      <c r="Q61">
        <v>1</v>
      </c>
      <c r="Y61">
        <v>4.8</v>
      </c>
      <c r="AA61">
        <v>0</v>
      </c>
      <c r="AB61">
        <v>75.4</v>
      </c>
      <c r="AC61">
        <v>0</v>
      </c>
      <c r="AD61">
        <v>0</v>
      </c>
      <c r="AN61">
        <v>0</v>
      </c>
      <c r="AO61">
        <v>1</v>
      </c>
      <c r="AP61">
        <v>0</v>
      </c>
      <c r="AQ61">
        <v>0</v>
      </c>
      <c r="AR61">
        <v>0</v>
      </c>
      <c r="AT61">
        <v>4.8</v>
      </c>
      <c r="AV61">
        <v>0</v>
      </c>
      <c r="AW61">
        <v>2</v>
      </c>
      <c r="AX61">
        <v>7674331</v>
      </c>
      <c r="AY61">
        <v>1</v>
      </c>
      <c r="AZ61">
        <v>0</v>
      </c>
      <c r="BA61">
        <v>61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</row>
    <row r="62" spans="1:75" ht="12.75">
      <c r="A62">
        <f>ROW(Source!A35)</f>
        <v>35</v>
      </c>
      <c r="B62">
        <v>7674332</v>
      </c>
      <c r="C62">
        <v>7674326</v>
      </c>
      <c r="D62">
        <v>5440706</v>
      </c>
      <c r="E62">
        <v>1</v>
      </c>
      <c r="F62">
        <v>1</v>
      </c>
      <c r="G62">
        <v>1</v>
      </c>
      <c r="H62">
        <v>3</v>
      </c>
      <c r="I62" t="s">
        <v>480</v>
      </c>
      <c r="J62" t="s">
        <v>481</v>
      </c>
      <c r="K62" t="s">
        <v>482</v>
      </c>
      <c r="L62">
        <v>1348</v>
      </c>
      <c r="N62">
        <v>1009</v>
      </c>
      <c r="O62" t="s">
        <v>29</v>
      </c>
      <c r="P62" t="s">
        <v>29</v>
      </c>
      <c r="Q62">
        <v>1000</v>
      </c>
      <c r="Y62">
        <v>0.1</v>
      </c>
      <c r="AA62">
        <v>1383.1</v>
      </c>
      <c r="AB62">
        <v>0</v>
      </c>
      <c r="AC62">
        <v>0</v>
      </c>
      <c r="AD62">
        <v>0</v>
      </c>
      <c r="AN62">
        <v>0</v>
      </c>
      <c r="AO62">
        <v>1</v>
      </c>
      <c r="AP62">
        <v>0</v>
      </c>
      <c r="AQ62">
        <v>0</v>
      </c>
      <c r="AR62">
        <v>0</v>
      </c>
      <c r="AT62">
        <v>0.1</v>
      </c>
      <c r="AV62">
        <v>0</v>
      </c>
      <c r="AW62">
        <v>2</v>
      </c>
      <c r="AX62">
        <v>7674332</v>
      </c>
      <c r="AY62">
        <v>1</v>
      </c>
      <c r="AZ62">
        <v>0</v>
      </c>
      <c r="BA62">
        <v>62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</row>
    <row r="63" spans="1:75" ht="12.75">
      <c r="A63">
        <f>ROW(Source!A35)</f>
        <v>35</v>
      </c>
      <c r="B63">
        <v>7674333</v>
      </c>
      <c r="C63">
        <v>7674326</v>
      </c>
      <c r="D63">
        <v>5441057</v>
      </c>
      <c r="E63">
        <v>1</v>
      </c>
      <c r="F63">
        <v>1</v>
      </c>
      <c r="G63">
        <v>1</v>
      </c>
      <c r="H63">
        <v>3</v>
      </c>
      <c r="I63" t="s">
        <v>483</v>
      </c>
      <c r="J63" t="s">
        <v>484</v>
      </c>
      <c r="K63" t="s">
        <v>485</v>
      </c>
      <c r="L63">
        <v>1348</v>
      </c>
      <c r="N63">
        <v>1009</v>
      </c>
      <c r="O63" t="s">
        <v>29</v>
      </c>
      <c r="P63" t="s">
        <v>29</v>
      </c>
      <c r="Q63">
        <v>1000</v>
      </c>
      <c r="Y63">
        <v>0.072</v>
      </c>
      <c r="AA63">
        <v>30030</v>
      </c>
      <c r="AB63">
        <v>0</v>
      </c>
      <c r="AC63">
        <v>0</v>
      </c>
      <c r="AD63">
        <v>0</v>
      </c>
      <c r="AN63">
        <v>0</v>
      </c>
      <c r="AO63">
        <v>1</v>
      </c>
      <c r="AP63">
        <v>0</v>
      </c>
      <c r="AQ63">
        <v>0</v>
      </c>
      <c r="AR63">
        <v>0</v>
      </c>
      <c r="AT63">
        <v>0.072</v>
      </c>
      <c r="AV63">
        <v>0</v>
      </c>
      <c r="AW63">
        <v>2</v>
      </c>
      <c r="AX63">
        <v>7674333</v>
      </c>
      <c r="AY63">
        <v>1</v>
      </c>
      <c r="AZ63">
        <v>0</v>
      </c>
      <c r="BA63">
        <v>63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</row>
    <row r="64" spans="1:75" ht="12.75">
      <c r="A64">
        <f>ROW(Source!A35)</f>
        <v>35</v>
      </c>
      <c r="B64">
        <v>7674334</v>
      </c>
      <c r="C64">
        <v>7674326</v>
      </c>
      <c r="D64">
        <v>5442741</v>
      </c>
      <c r="E64">
        <v>1</v>
      </c>
      <c r="F64">
        <v>1</v>
      </c>
      <c r="G64">
        <v>1</v>
      </c>
      <c r="H64">
        <v>3</v>
      </c>
      <c r="I64" t="s">
        <v>486</v>
      </c>
      <c r="J64" t="s">
        <v>487</v>
      </c>
      <c r="K64" t="s">
        <v>488</v>
      </c>
      <c r="L64">
        <v>1348</v>
      </c>
      <c r="N64">
        <v>1009</v>
      </c>
      <c r="O64" t="s">
        <v>29</v>
      </c>
      <c r="P64" t="s">
        <v>29</v>
      </c>
      <c r="Q64">
        <v>1000</v>
      </c>
      <c r="Y64">
        <v>0.018</v>
      </c>
      <c r="AA64">
        <v>4041.7</v>
      </c>
      <c r="AB64">
        <v>0</v>
      </c>
      <c r="AC64">
        <v>0</v>
      </c>
      <c r="AD64">
        <v>0</v>
      </c>
      <c r="AN64">
        <v>0</v>
      </c>
      <c r="AO64">
        <v>1</v>
      </c>
      <c r="AP64">
        <v>0</v>
      </c>
      <c r="AQ64">
        <v>0</v>
      </c>
      <c r="AR64">
        <v>0</v>
      </c>
      <c r="AT64">
        <v>0.018</v>
      </c>
      <c r="AV64">
        <v>0</v>
      </c>
      <c r="AW64">
        <v>2</v>
      </c>
      <c r="AX64">
        <v>7674334</v>
      </c>
      <c r="AY64">
        <v>1</v>
      </c>
      <c r="AZ64">
        <v>0</v>
      </c>
      <c r="BA64">
        <v>64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</row>
    <row r="65" spans="1:75" ht="12.75">
      <c r="A65">
        <f>ROW(Source!A35)</f>
        <v>35</v>
      </c>
      <c r="B65">
        <v>7674335</v>
      </c>
      <c r="C65">
        <v>7674326</v>
      </c>
      <c r="D65">
        <v>5442747</v>
      </c>
      <c r="E65">
        <v>1</v>
      </c>
      <c r="F65">
        <v>1</v>
      </c>
      <c r="G65">
        <v>1</v>
      </c>
      <c r="H65">
        <v>3</v>
      </c>
      <c r="I65" t="s">
        <v>489</v>
      </c>
      <c r="J65" t="s">
        <v>490</v>
      </c>
      <c r="K65" t="s">
        <v>491</v>
      </c>
      <c r="L65">
        <v>1348</v>
      </c>
      <c r="N65">
        <v>1009</v>
      </c>
      <c r="O65" t="s">
        <v>29</v>
      </c>
      <c r="P65" t="s">
        <v>29</v>
      </c>
      <c r="Q65">
        <v>1000</v>
      </c>
      <c r="Y65">
        <v>0.008</v>
      </c>
      <c r="AA65">
        <v>412</v>
      </c>
      <c r="AB65">
        <v>0</v>
      </c>
      <c r="AC65">
        <v>0</v>
      </c>
      <c r="AD65">
        <v>0</v>
      </c>
      <c r="AN65">
        <v>0</v>
      </c>
      <c r="AO65">
        <v>1</v>
      </c>
      <c r="AP65">
        <v>0</v>
      </c>
      <c r="AQ65">
        <v>0</v>
      </c>
      <c r="AR65">
        <v>0</v>
      </c>
      <c r="AT65">
        <v>0.008</v>
      </c>
      <c r="AV65">
        <v>0</v>
      </c>
      <c r="AW65">
        <v>2</v>
      </c>
      <c r="AX65">
        <v>7674335</v>
      </c>
      <c r="AY65">
        <v>1</v>
      </c>
      <c r="AZ65">
        <v>0</v>
      </c>
      <c r="BA65">
        <v>65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</row>
    <row r="66" spans="1:75" ht="12.75">
      <c r="A66">
        <f>ROW(Source!A35)</f>
        <v>35</v>
      </c>
      <c r="B66">
        <v>7674336</v>
      </c>
      <c r="C66">
        <v>7674326</v>
      </c>
      <c r="D66">
        <v>5446538</v>
      </c>
      <c r="E66">
        <v>1</v>
      </c>
      <c r="F66">
        <v>1</v>
      </c>
      <c r="G66">
        <v>1</v>
      </c>
      <c r="H66">
        <v>3</v>
      </c>
      <c r="I66" t="s">
        <v>492</v>
      </c>
      <c r="J66" t="s">
        <v>493</v>
      </c>
      <c r="K66" t="s">
        <v>494</v>
      </c>
      <c r="L66">
        <v>1354</v>
      </c>
      <c r="N66">
        <v>1010</v>
      </c>
      <c r="O66" t="s">
        <v>76</v>
      </c>
      <c r="P66" t="s">
        <v>76</v>
      </c>
      <c r="Q66">
        <v>1</v>
      </c>
      <c r="Y66">
        <v>7.63</v>
      </c>
      <c r="AA66">
        <v>569.52</v>
      </c>
      <c r="AB66">
        <v>0</v>
      </c>
      <c r="AC66">
        <v>0</v>
      </c>
      <c r="AD66">
        <v>0</v>
      </c>
      <c r="AN66">
        <v>0</v>
      </c>
      <c r="AO66">
        <v>1</v>
      </c>
      <c r="AP66">
        <v>0</v>
      </c>
      <c r="AQ66">
        <v>0</v>
      </c>
      <c r="AR66">
        <v>0</v>
      </c>
      <c r="AT66">
        <v>7.63</v>
      </c>
      <c r="AV66">
        <v>0</v>
      </c>
      <c r="AW66">
        <v>2</v>
      </c>
      <c r="AX66">
        <v>7674336</v>
      </c>
      <c r="AY66">
        <v>1</v>
      </c>
      <c r="AZ66">
        <v>0</v>
      </c>
      <c r="BA66">
        <v>66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</row>
    <row r="67" spans="1:75" ht="12.75">
      <c r="A67">
        <f>ROW(Source!A35)</f>
        <v>35</v>
      </c>
      <c r="B67">
        <v>7674337</v>
      </c>
      <c r="C67">
        <v>7674326</v>
      </c>
      <c r="D67">
        <v>5457130</v>
      </c>
      <c r="E67">
        <v>1</v>
      </c>
      <c r="F67">
        <v>1</v>
      </c>
      <c r="G67">
        <v>1</v>
      </c>
      <c r="H67">
        <v>3</v>
      </c>
      <c r="I67" t="s">
        <v>495</v>
      </c>
      <c r="J67" t="s">
        <v>496</v>
      </c>
      <c r="K67" t="s">
        <v>497</v>
      </c>
      <c r="L67">
        <v>1348</v>
      </c>
      <c r="N67">
        <v>1009</v>
      </c>
      <c r="O67" t="s">
        <v>29</v>
      </c>
      <c r="P67" t="s">
        <v>29</v>
      </c>
      <c r="Q67">
        <v>1000</v>
      </c>
      <c r="Y67">
        <v>0.144</v>
      </c>
      <c r="AA67">
        <v>7571</v>
      </c>
      <c r="AB67">
        <v>0</v>
      </c>
      <c r="AC67">
        <v>0</v>
      </c>
      <c r="AD67">
        <v>0</v>
      </c>
      <c r="AN67">
        <v>0</v>
      </c>
      <c r="AO67">
        <v>1</v>
      </c>
      <c r="AP67">
        <v>0</v>
      </c>
      <c r="AQ67">
        <v>0</v>
      </c>
      <c r="AR67">
        <v>0</v>
      </c>
      <c r="AT67">
        <v>0.144</v>
      </c>
      <c r="AV67">
        <v>0</v>
      </c>
      <c r="AW67">
        <v>2</v>
      </c>
      <c r="AX67">
        <v>7674337</v>
      </c>
      <c r="AY67">
        <v>1</v>
      </c>
      <c r="AZ67">
        <v>0</v>
      </c>
      <c r="BA67">
        <v>67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</row>
    <row r="68" spans="1:75" ht="12.75">
      <c r="A68">
        <f>ROW(Source!A35)</f>
        <v>35</v>
      </c>
      <c r="B68">
        <v>7674338</v>
      </c>
      <c r="C68">
        <v>7674326</v>
      </c>
      <c r="D68">
        <v>5457418</v>
      </c>
      <c r="E68">
        <v>1</v>
      </c>
      <c r="F68">
        <v>1</v>
      </c>
      <c r="G68">
        <v>1</v>
      </c>
      <c r="H68">
        <v>3</v>
      </c>
      <c r="I68" t="s">
        <v>498</v>
      </c>
      <c r="J68" t="s">
        <v>499</v>
      </c>
      <c r="K68" t="s">
        <v>500</v>
      </c>
      <c r="L68">
        <v>1348</v>
      </c>
      <c r="N68">
        <v>1009</v>
      </c>
      <c r="O68" t="s">
        <v>29</v>
      </c>
      <c r="P68" t="s">
        <v>29</v>
      </c>
      <c r="Q68">
        <v>1000</v>
      </c>
      <c r="Y68">
        <v>0.017</v>
      </c>
      <c r="AA68">
        <v>3938.2</v>
      </c>
      <c r="AB68">
        <v>0</v>
      </c>
      <c r="AC68">
        <v>0</v>
      </c>
      <c r="AD68">
        <v>0</v>
      </c>
      <c r="AN68">
        <v>0</v>
      </c>
      <c r="AO68">
        <v>1</v>
      </c>
      <c r="AP68">
        <v>0</v>
      </c>
      <c r="AQ68">
        <v>0</v>
      </c>
      <c r="AR68">
        <v>0</v>
      </c>
      <c r="AT68">
        <v>0.017</v>
      </c>
      <c r="AV68">
        <v>0</v>
      </c>
      <c r="AW68">
        <v>2</v>
      </c>
      <c r="AX68">
        <v>7674338</v>
      </c>
      <c r="AY68">
        <v>1</v>
      </c>
      <c r="AZ68">
        <v>0</v>
      </c>
      <c r="BA68">
        <v>68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</row>
    <row r="69" spans="1:75" ht="12.75">
      <c r="A69">
        <f>ROW(Source!A35)</f>
        <v>35</v>
      </c>
      <c r="B69">
        <v>7674339</v>
      </c>
      <c r="C69">
        <v>7674326</v>
      </c>
      <c r="D69">
        <v>5466889</v>
      </c>
      <c r="E69">
        <v>1</v>
      </c>
      <c r="F69">
        <v>1</v>
      </c>
      <c r="G69">
        <v>1</v>
      </c>
      <c r="H69">
        <v>3</v>
      </c>
      <c r="I69" t="s">
        <v>501</v>
      </c>
      <c r="J69" t="s">
        <v>502</v>
      </c>
      <c r="K69" t="s">
        <v>503</v>
      </c>
      <c r="L69">
        <v>1339</v>
      </c>
      <c r="N69">
        <v>1007</v>
      </c>
      <c r="O69" t="s">
        <v>196</v>
      </c>
      <c r="P69" t="s">
        <v>196</v>
      </c>
      <c r="Q69">
        <v>1</v>
      </c>
      <c r="Y69">
        <v>1.25</v>
      </c>
      <c r="AA69">
        <v>545.6</v>
      </c>
      <c r="AB69">
        <v>0</v>
      </c>
      <c r="AC69">
        <v>0</v>
      </c>
      <c r="AD69">
        <v>0</v>
      </c>
      <c r="AN69">
        <v>0</v>
      </c>
      <c r="AO69">
        <v>1</v>
      </c>
      <c r="AP69">
        <v>0</v>
      </c>
      <c r="AQ69">
        <v>0</v>
      </c>
      <c r="AR69">
        <v>0</v>
      </c>
      <c r="AT69">
        <v>1.25</v>
      </c>
      <c r="AV69">
        <v>0</v>
      </c>
      <c r="AW69">
        <v>2</v>
      </c>
      <c r="AX69">
        <v>7674339</v>
      </c>
      <c r="AY69">
        <v>1</v>
      </c>
      <c r="AZ69">
        <v>0</v>
      </c>
      <c r="BA69">
        <v>69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</row>
    <row r="70" spans="1:75" ht="12.75">
      <c r="A70">
        <f>ROW(Source!A35)</f>
        <v>35</v>
      </c>
      <c r="B70">
        <v>7674340</v>
      </c>
      <c r="C70">
        <v>7674326</v>
      </c>
      <c r="D70">
        <v>5466900</v>
      </c>
      <c r="E70">
        <v>1</v>
      </c>
      <c r="F70">
        <v>1</v>
      </c>
      <c r="G70">
        <v>1</v>
      </c>
      <c r="H70">
        <v>3</v>
      </c>
      <c r="I70" t="s">
        <v>504</v>
      </c>
      <c r="J70" t="s">
        <v>505</v>
      </c>
      <c r="K70" t="s">
        <v>506</v>
      </c>
      <c r="L70">
        <v>1339</v>
      </c>
      <c r="N70">
        <v>1007</v>
      </c>
      <c r="O70" t="s">
        <v>196</v>
      </c>
      <c r="P70" t="s">
        <v>196</v>
      </c>
      <c r="Q70">
        <v>1</v>
      </c>
      <c r="Y70">
        <v>4.1</v>
      </c>
      <c r="AA70">
        <v>592.76</v>
      </c>
      <c r="AB70">
        <v>0</v>
      </c>
      <c r="AC70">
        <v>0</v>
      </c>
      <c r="AD70">
        <v>0</v>
      </c>
      <c r="AN70">
        <v>0</v>
      </c>
      <c r="AO70">
        <v>1</v>
      </c>
      <c r="AP70">
        <v>0</v>
      </c>
      <c r="AQ70">
        <v>0</v>
      </c>
      <c r="AR70">
        <v>0</v>
      </c>
      <c r="AT70">
        <v>4.1</v>
      </c>
      <c r="AV70">
        <v>0</v>
      </c>
      <c r="AW70">
        <v>2</v>
      </c>
      <c r="AX70">
        <v>7674340</v>
      </c>
      <c r="AY70">
        <v>1</v>
      </c>
      <c r="AZ70">
        <v>0</v>
      </c>
      <c r="BA70">
        <v>70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</row>
    <row r="71" spans="1:75" ht="12.75">
      <c r="A71">
        <f>ROW(Source!A35)</f>
        <v>35</v>
      </c>
      <c r="B71">
        <v>7674341</v>
      </c>
      <c r="C71">
        <v>7674326</v>
      </c>
      <c r="D71">
        <v>5467855</v>
      </c>
      <c r="E71">
        <v>1</v>
      </c>
      <c r="F71">
        <v>1</v>
      </c>
      <c r="G71">
        <v>1</v>
      </c>
      <c r="H71">
        <v>3</v>
      </c>
      <c r="I71" t="s">
        <v>507</v>
      </c>
      <c r="J71" t="s">
        <v>508</v>
      </c>
      <c r="K71" t="s">
        <v>509</v>
      </c>
      <c r="L71">
        <v>1339</v>
      </c>
      <c r="N71">
        <v>1007</v>
      </c>
      <c r="O71" t="s">
        <v>196</v>
      </c>
      <c r="P71" t="s">
        <v>196</v>
      </c>
      <c r="Q71">
        <v>1</v>
      </c>
      <c r="Y71">
        <v>0.72</v>
      </c>
      <c r="AA71">
        <v>485.9</v>
      </c>
      <c r="AB71">
        <v>0</v>
      </c>
      <c r="AC71">
        <v>0</v>
      </c>
      <c r="AD71">
        <v>0</v>
      </c>
      <c r="AN71">
        <v>0</v>
      </c>
      <c r="AO71">
        <v>1</v>
      </c>
      <c r="AP71">
        <v>0</v>
      </c>
      <c r="AQ71">
        <v>0</v>
      </c>
      <c r="AR71">
        <v>0</v>
      </c>
      <c r="AT71">
        <v>0.72</v>
      </c>
      <c r="AV71">
        <v>0</v>
      </c>
      <c r="AW71">
        <v>2</v>
      </c>
      <c r="AX71">
        <v>7674341</v>
      </c>
      <c r="AY71">
        <v>1</v>
      </c>
      <c r="AZ71">
        <v>0</v>
      </c>
      <c r="BA71">
        <v>71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</row>
    <row r="72" spans="1:75" ht="12.75">
      <c r="A72">
        <f>ROW(Source!A35)</f>
        <v>35</v>
      </c>
      <c r="B72">
        <v>7674342</v>
      </c>
      <c r="C72">
        <v>7674326</v>
      </c>
      <c r="D72">
        <v>5467862</v>
      </c>
      <c r="E72">
        <v>1</v>
      </c>
      <c r="F72">
        <v>1</v>
      </c>
      <c r="G72">
        <v>1</v>
      </c>
      <c r="H72">
        <v>3</v>
      </c>
      <c r="I72" t="s">
        <v>510</v>
      </c>
      <c r="J72" t="s">
        <v>511</v>
      </c>
      <c r="K72" t="s">
        <v>512</v>
      </c>
      <c r="L72">
        <v>1339</v>
      </c>
      <c r="N72">
        <v>1007</v>
      </c>
      <c r="O72" t="s">
        <v>196</v>
      </c>
      <c r="P72" t="s">
        <v>196</v>
      </c>
      <c r="Q72">
        <v>1</v>
      </c>
      <c r="Y72">
        <v>0.0445</v>
      </c>
      <c r="AA72">
        <v>395</v>
      </c>
      <c r="AB72">
        <v>0</v>
      </c>
      <c r="AC72">
        <v>0</v>
      </c>
      <c r="AD72">
        <v>0</v>
      </c>
      <c r="AN72">
        <v>2</v>
      </c>
      <c r="AO72">
        <v>1</v>
      </c>
      <c r="AP72">
        <v>0</v>
      </c>
      <c r="AQ72">
        <v>0</v>
      </c>
      <c r="AR72">
        <v>0</v>
      </c>
      <c r="AT72">
        <v>0.0445</v>
      </c>
      <c r="AV72">
        <v>0</v>
      </c>
      <c r="AW72">
        <v>2</v>
      </c>
      <c r="AX72">
        <v>7674342</v>
      </c>
      <c r="AY72">
        <v>1</v>
      </c>
      <c r="AZ72">
        <v>0</v>
      </c>
      <c r="BA72">
        <v>72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</row>
    <row r="73" spans="1:75" ht="12.75">
      <c r="A73">
        <f>ROW(Source!A35)</f>
        <v>35</v>
      </c>
      <c r="B73">
        <v>7674343</v>
      </c>
      <c r="C73">
        <v>7674326</v>
      </c>
      <c r="D73">
        <v>5470296</v>
      </c>
      <c r="E73">
        <v>1</v>
      </c>
      <c r="F73">
        <v>1</v>
      </c>
      <c r="G73">
        <v>1</v>
      </c>
      <c r="H73">
        <v>3</v>
      </c>
      <c r="I73" t="s">
        <v>513</v>
      </c>
      <c r="J73" t="s">
        <v>514</v>
      </c>
      <c r="K73" t="s">
        <v>515</v>
      </c>
      <c r="L73">
        <v>1348</v>
      </c>
      <c r="N73">
        <v>1009</v>
      </c>
      <c r="O73" t="s">
        <v>29</v>
      </c>
      <c r="P73" t="s">
        <v>29</v>
      </c>
      <c r="Q73">
        <v>1000</v>
      </c>
      <c r="Y73">
        <v>0.21</v>
      </c>
      <c r="AA73">
        <v>459.91</v>
      </c>
      <c r="AB73">
        <v>0</v>
      </c>
      <c r="AC73">
        <v>0</v>
      </c>
      <c r="AD73">
        <v>0</v>
      </c>
      <c r="AN73">
        <v>0</v>
      </c>
      <c r="AO73">
        <v>1</v>
      </c>
      <c r="AP73">
        <v>0</v>
      </c>
      <c r="AQ73">
        <v>0</v>
      </c>
      <c r="AR73">
        <v>0</v>
      </c>
      <c r="AT73">
        <v>0.21</v>
      </c>
      <c r="AV73">
        <v>0</v>
      </c>
      <c r="AW73">
        <v>2</v>
      </c>
      <c r="AX73">
        <v>7674343</v>
      </c>
      <c r="AY73">
        <v>1</v>
      </c>
      <c r="AZ73">
        <v>0</v>
      </c>
      <c r="BA73">
        <v>73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</row>
    <row r="74" spans="1:75" ht="12.75">
      <c r="A74">
        <f>ROW(Source!A35)</f>
        <v>35</v>
      </c>
      <c r="B74">
        <v>7674344</v>
      </c>
      <c r="C74">
        <v>7674326</v>
      </c>
      <c r="D74">
        <v>5473659</v>
      </c>
      <c r="E74">
        <v>1</v>
      </c>
      <c r="F74">
        <v>1</v>
      </c>
      <c r="G74">
        <v>1</v>
      </c>
      <c r="H74">
        <v>3</v>
      </c>
      <c r="I74" t="s">
        <v>516</v>
      </c>
      <c r="J74" t="s">
        <v>517</v>
      </c>
      <c r="K74" t="s">
        <v>518</v>
      </c>
      <c r="L74">
        <v>1339</v>
      </c>
      <c r="N74">
        <v>1007</v>
      </c>
      <c r="O74" t="s">
        <v>196</v>
      </c>
      <c r="P74" t="s">
        <v>196</v>
      </c>
      <c r="Q74">
        <v>1</v>
      </c>
      <c r="Y74">
        <v>1.94</v>
      </c>
      <c r="AA74">
        <v>1382.9</v>
      </c>
      <c r="AB74">
        <v>0</v>
      </c>
      <c r="AC74">
        <v>0</v>
      </c>
      <c r="AD74">
        <v>0</v>
      </c>
      <c r="AN74">
        <v>0</v>
      </c>
      <c r="AO74">
        <v>1</v>
      </c>
      <c r="AP74">
        <v>0</v>
      </c>
      <c r="AQ74">
        <v>0</v>
      </c>
      <c r="AR74">
        <v>0</v>
      </c>
      <c r="AT74">
        <v>1.94</v>
      </c>
      <c r="AV74">
        <v>0</v>
      </c>
      <c r="AW74">
        <v>2</v>
      </c>
      <c r="AX74">
        <v>7674344</v>
      </c>
      <c r="AY74">
        <v>1</v>
      </c>
      <c r="AZ74">
        <v>0</v>
      </c>
      <c r="BA74">
        <v>74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</row>
    <row r="75" spans="1:75" ht="12.75">
      <c r="A75">
        <f>ROW(Source!A35)</f>
        <v>35</v>
      </c>
      <c r="B75">
        <v>7674345</v>
      </c>
      <c r="C75">
        <v>7674326</v>
      </c>
      <c r="D75">
        <v>5473670</v>
      </c>
      <c r="E75">
        <v>1</v>
      </c>
      <c r="F75">
        <v>1</v>
      </c>
      <c r="G75">
        <v>1</v>
      </c>
      <c r="H75">
        <v>3</v>
      </c>
      <c r="I75" t="s">
        <v>519</v>
      </c>
      <c r="J75" t="s">
        <v>520</v>
      </c>
      <c r="K75" t="s">
        <v>521</v>
      </c>
      <c r="L75">
        <v>1301</v>
      </c>
      <c r="N75">
        <v>1003</v>
      </c>
      <c r="O75" t="s">
        <v>201</v>
      </c>
      <c r="P75" t="s">
        <v>201</v>
      </c>
      <c r="Q75">
        <v>1</v>
      </c>
      <c r="Y75">
        <v>15.07</v>
      </c>
      <c r="AA75">
        <v>589.56</v>
      </c>
      <c r="AB75">
        <v>0</v>
      </c>
      <c r="AC75">
        <v>0</v>
      </c>
      <c r="AD75">
        <v>0</v>
      </c>
      <c r="AN75">
        <v>0</v>
      </c>
      <c r="AO75">
        <v>1</v>
      </c>
      <c r="AP75">
        <v>0</v>
      </c>
      <c r="AQ75">
        <v>0</v>
      </c>
      <c r="AR75">
        <v>0</v>
      </c>
      <c r="AT75">
        <v>15.07</v>
      </c>
      <c r="AV75">
        <v>0</v>
      </c>
      <c r="AW75">
        <v>2</v>
      </c>
      <c r="AX75">
        <v>7674345</v>
      </c>
      <c r="AY75">
        <v>1</v>
      </c>
      <c r="AZ75">
        <v>0</v>
      </c>
      <c r="BA75">
        <v>75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</row>
    <row r="76" spans="1:75" ht="12.75">
      <c r="A76">
        <f>ROW(Source!A36)</f>
        <v>36</v>
      </c>
      <c r="B76">
        <v>7674891</v>
      </c>
      <c r="C76">
        <v>7674890</v>
      </c>
      <c r="D76">
        <v>5515297</v>
      </c>
      <c r="E76">
        <v>1</v>
      </c>
      <c r="F76">
        <v>1</v>
      </c>
      <c r="G76">
        <v>1</v>
      </c>
      <c r="H76">
        <v>1</v>
      </c>
      <c r="I76" t="s">
        <v>522</v>
      </c>
      <c r="K76" t="s">
        <v>523</v>
      </c>
      <c r="L76">
        <v>1369</v>
      </c>
      <c r="N76">
        <v>1013</v>
      </c>
      <c r="O76" t="s">
        <v>347</v>
      </c>
      <c r="P76" t="s">
        <v>347</v>
      </c>
      <c r="Q76">
        <v>1</v>
      </c>
      <c r="Y76">
        <v>1.98</v>
      </c>
      <c r="AA76">
        <v>0</v>
      </c>
      <c r="AB76">
        <v>0</v>
      </c>
      <c r="AC76">
        <v>0</v>
      </c>
      <c r="AD76">
        <v>8.53</v>
      </c>
      <c r="AN76">
        <v>0</v>
      </c>
      <c r="AO76">
        <v>1</v>
      </c>
      <c r="AP76">
        <v>0</v>
      </c>
      <c r="AQ76">
        <v>0</v>
      </c>
      <c r="AR76">
        <v>0</v>
      </c>
      <c r="AT76">
        <v>1.98</v>
      </c>
      <c r="AV76">
        <v>1</v>
      </c>
      <c r="AW76">
        <v>2</v>
      </c>
      <c r="AX76">
        <v>7674891</v>
      </c>
      <c r="AY76">
        <v>1</v>
      </c>
      <c r="AZ76">
        <v>0</v>
      </c>
      <c r="BA76">
        <v>76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</row>
    <row r="77" spans="1:75" ht="12.75">
      <c r="A77">
        <f>ROW(Source!A36)</f>
        <v>36</v>
      </c>
      <c r="B77">
        <v>7674892</v>
      </c>
      <c r="C77">
        <v>7674890</v>
      </c>
      <c r="D77">
        <v>121548</v>
      </c>
      <c r="E77">
        <v>1</v>
      </c>
      <c r="F77">
        <v>1</v>
      </c>
      <c r="G77">
        <v>1</v>
      </c>
      <c r="H77">
        <v>1</v>
      </c>
      <c r="I77" t="s">
        <v>39</v>
      </c>
      <c r="K77" t="s">
        <v>348</v>
      </c>
      <c r="L77">
        <v>608254</v>
      </c>
      <c r="N77">
        <v>1013</v>
      </c>
      <c r="O77" t="s">
        <v>349</v>
      </c>
      <c r="P77" t="s">
        <v>349</v>
      </c>
      <c r="Q77">
        <v>1</v>
      </c>
      <c r="Y77">
        <v>0.05</v>
      </c>
      <c r="AA77">
        <v>0</v>
      </c>
      <c r="AB77">
        <v>0</v>
      </c>
      <c r="AC77">
        <v>0</v>
      </c>
      <c r="AD77">
        <v>0</v>
      </c>
      <c r="AN77">
        <v>0</v>
      </c>
      <c r="AO77">
        <v>1</v>
      </c>
      <c r="AP77">
        <v>0</v>
      </c>
      <c r="AQ77">
        <v>0</v>
      </c>
      <c r="AR77">
        <v>0</v>
      </c>
      <c r="AT77">
        <v>0.05</v>
      </c>
      <c r="AV77">
        <v>2</v>
      </c>
      <c r="AW77">
        <v>2</v>
      </c>
      <c r="AX77">
        <v>7674892</v>
      </c>
      <c r="AY77">
        <v>1</v>
      </c>
      <c r="AZ77">
        <v>0</v>
      </c>
      <c r="BA77">
        <v>77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</row>
    <row r="78" spans="1:75" ht="12.75">
      <c r="A78">
        <f>ROW(Source!A36)</f>
        <v>36</v>
      </c>
      <c r="B78">
        <v>7674893</v>
      </c>
      <c r="C78">
        <v>7674890</v>
      </c>
      <c r="D78">
        <v>5493882</v>
      </c>
      <c r="E78">
        <v>1</v>
      </c>
      <c r="F78">
        <v>1</v>
      </c>
      <c r="G78">
        <v>1</v>
      </c>
      <c r="H78">
        <v>2</v>
      </c>
      <c r="I78" t="s">
        <v>385</v>
      </c>
      <c r="J78" t="s">
        <v>351</v>
      </c>
      <c r="K78" t="s">
        <v>386</v>
      </c>
      <c r="L78">
        <v>1368</v>
      </c>
      <c r="N78">
        <v>1011</v>
      </c>
      <c r="O78" t="s">
        <v>364</v>
      </c>
      <c r="P78" t="s">
        <v>364</v>
      </c>
      <c r="Q78">
        <v>1</v>
      </c>
      <c r="Y78">
        <v>0.02</v>
      </c>
      <c r="AA78">
        <v>0</v>
      </c>
      <c r="AB78">
        <v>112</v>
      </c>
      <c r="AC78">
        <v>13.5</v>
      </c>
      <c r="AD78">
        <v>0</v>
      </c>
      <c r="AN78">
        <v>0</v>
      </c>
      <c r="AO78">
        <v>1</v>
      </c>
      <c r="AP78">
        <v>0</v>
      </c>
      <c r="AQ78">
        <v>0</v>
      </c>
      <c r="AR78">
        <v>0</v>
      </c>
      <c r="AT78">
        <v>0.02</v>
      </c>
      <c r="AV78">
        <v>0</v>
      </c>
      <c r="AW78">
        <v>2</v>
      </c>
      <c r="AX78">
        <v>7674893</v>
      </c>
      <c r="AY78">
        <v>1</v>
      </c>
      <c r="AZ78">
        <v>0</v>
      </c>
      <c r="BA78">
        <v>78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</row>
    <row r="79" spans="1:75" ht="12.75">
      <c r="A79">
        <f>ROW(Source!A36)</f>
        <v>36</v>
      </c>
      <c r="B79">
        <v>7674894</v>
      </c>
      <c r="C79">
        <v>7674890</v>
      </c>
      <c r="D79">
        <v>5496870</v>
      </c>
      <c r="E79">
        <v>1</v>
      </c>
      <c r="F79">
        <v>1</v>
      </c>
      <c r="G79">
        <v>1</v>
      </c>
      <c r="H79">
        <v>2</v>
      </c>
      <c r="I79" t="s">
        <v>393</v>
      </c>
      <c r="J79" t="s">
        <v>394</v>
      </c>
      <c r="K79" t="s">
        <v>395</v>
      </c>
      <c r="L79">
        <v>1368</v>
      </c>
      <c r="N79">
        <v>1011</v>
      </c>
      <c r="O79" t="s">
        <v>364</v>
      </c>
      <c r="P79" t="s">
        <v>364</v>
      </c>
      <c r="Q79">
        <v>1</v>
      </c>
      <c r="Y79">
        <v>0.03</v>
      </c>
      <c r="AA79">
        <v>0</v>
      </c>
      <c r="AB79">
        <v>75.4</v>
      </c>
      <c r="AC79">
        <v>0</v>
      </c>
      <c r="AD79">
        <v>0</v>
      </c>
      <c r="AN79">
        <v>0</v>
      </c>
      <c r="AO79">
        <v>1</v>
      </c>
      <c r="AP79">
        <v>0</v>
      </c>
      <c r="AQ79">
        <v>0</v>
      </c>
      <c r="AR79">
        <v>0</v>
      </c>
      <c r="AT79">
        <v>0.03</v>
      </c>
      <c r="AV79">
        <v>0</v>
      </c>
      <c r="AW79">
        <v>2</v>
      </c>
      <c r="AX79">
        <v>7674894</v>
      </c>
      <c r="AY79">
        <v>1</v>
      </c>
      <c r="AZ79">
        <v>0</v>
      </c>
      <c r="BA79">
        <v>79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</row>
    <row r="80" spans="1:75" ht="12.75">
      <c r="A80">
        <f>ROW(Source!A36)</f>
        <v>36</v>
      </c>
      <c r="B80">
        <v>7674895</v>
      </c>
      <c r="C80">
        <v>7674890</v>
      </c>
      <c r="D80">
        <v>5443195</v>
      </c>
      <c r="E80">
        <v>1</v>
      </c>
      <c r="F80">
        <v>1</v>
      </c>
      <c r="G80">
        <v>1</v>
      </c>
      <c r="H80">
        <v>3</v>
      </c>
      <c r="I80" t="s">
        <v>524</v>
      </c>
      <c r="J80" t="s">
        <v>525</v>
      </c>
      <c r="K80" t="s">
        <v>526</v>
      </c>
      <c r="L80">
        <v>1346</v>
      </c>
      <c r="N80">
        <v>1009</v>
      </c>
      <c r="O80" t="s">
        <v>382</v>
      </c>
      <c r="P80" t="s">
        <v>382</v>
      </c>
      <c r="Q80">
        <v>1</v>
      </c>
      <c r="Y80">
        <v>0.06</v>
      </c>
      <c r="AA80">
        <v>23.09</v>
      </c>
      <c r="AB80">
        <v>0</v>
      </c>
      <c r="AC80">
        <v>0</v>
      </c>
      <c r="AD80">
        <v>0</v>
      </c>
      <c r="AN80">
        <v>0</v>
      </c>
      <c r="AO80">
        <v>1</v>
      </c>
      <c r="AP80">
        <v>0</v>
      </c>
      <c r="AQ80">
        <v>0</v>
      </c>
      <c r="AR80">
        <v>0</v>
      </c>
      <c r="AT80">
        <v>0.06</v>
      </c>
      <c r="AV80">
        <v>0</v>
      </c>
      <c r="AW80">
        <v>2</v>
      </c>
      <c r="AX80">
        <v>7674895</v>
      </c>
      <c r="AY80">
        <v>1</v>
      </c>
      <c r="AZ80">
        <v>0</v>
      </c>
      <c r="BA80">
        <v>80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</row>
    <row r="81" spans="1:75" ht="12.75">
      <c r="A81">
        <f>ROW(Source!A36)</f>
        <v>36</v>
      </c>
      <c r="B81">
        <v>7674896</v>
      </c>
      <c r="C81">
        <v>7674890</v>
      </c>
      <c r="D81">
        <v>5466731</v>
      </c>
      <c r="E81">
        <v>1</v>
      </c>
      <c r="F81">
        <v>1</v>
      </c>
      <c r="G81">
        <v>1</v>
      </c>
      <c r="H81">
        <v>3</v>
      </c>
      <c r="I81" t="s">
        <v>527</v>
      </c>
      <c r="J81" t="s">
        <v>528</v>
      </c>
      <c r="K81" t="s">
        <v>529</v>
      </c>
      <c r="L81">
        <v>1348</v>
      </c>
      <c r="N81">
        <v>1009</v>
      </c>
      <c r="O81" t="s">
        <v>29</v>
      </c>
      <c r="P81" t="s">
        <v>29</v>
      </c>
      <c r="Q81">
        <v>1000</v>
      </c>
      <c r="Y81">
        <v>0.0028</v>
      </c>
      <c r="AA81">
        <v>14830</v>
      </c>
      <c r="AB81">
        <v>0</v>
      </c>
      <c r="AC81">
        <v>0</v>
      </c>
      <c r="AD81">
        <v>0</v>
      </c>
      <c r="AN81">
        <v>0</v>
      </c>
      <c r="AO81">
        <v>1</v>
      </c>
      <c r="AP81">
        <v>0</v>
      </c>
      <c r="AQ81">
        <v>0</v>
      </c>
      <c r="AR81">
        <v>0</v>
      </c>
      <c r="AT81">
        <v>0.0028</v>
      </c>
      <c r="AV81">
        <v>0</v>
      </c>
      <c r="AW81">
        <v>2</v>
      </c>
      <c r="AX81">
        <v>7674896</v>
      </c>
      <c r="AY81">
        <v>1</v>
      </c>
      <c r="AZ81">
        <v>0</v>
      </c>
      <c r="BA81">
        <v>81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</row>
    <row r="82" spans="1:75" ht="12.75">
      <c r="A82">
        <f>ROW(Source!A36)</f>
        <v>36</v>
      </c>
      <c r="B82">
        <v>7674897</v>
      </c>
      <c r="C82">
        <v>7674890</v>
      </c>
      <c r="D82">
        <v>5464578</v>
      </c>
      <c r="E82">
        <v>1</v>
      </c>
      <c r="F82">
        <v>1</v>
      </c>
      <c r="G82">
        <v>1</v>
      </c>
      <c r="H82">
        <v>3</v>
      </c>
      <c r="I82" t="s">
        <v>530</v>
      </c>
      <c r="J82" t="s">
        <v>531</v>
      </c>
      <c r="K82" t="s">
        <v>532</v>
      </c>
      <c r="L82">
        <v>1354</v>
      </c>
      <c r="N82">
        <v>1010</v>
      </c>
      <c r="O82" t="s">
        <v>76</v>
      </c>
      <c r="P82" t="s">
        <v>76</v>
      </c>
      <c r="Q82">
        <v>1</v>
      </c>
      <c r="Y82">
        <v>1</v>
      </c>
      <c r="AA82">
        <v>1148.4</v>
      </c>
      <c r="AB82">
        <v>0</v>
      </c>
      <c r="AC82">
        <v>0</v>
      </c>
      <c r="AD82">
        <v>0</v>
      </c>
      <c r="AN82">
        <v>0</v>
      </c>
      <c r="AO82">
        <v>1</v>
      </c>
      <c r="AP82">
        <v>0</v>
      </c>
      <c r="AQ82">
        <v>0</v>
      </c>
      <c r="AR82">
        <v>0</v>
      </c>
      <c r="AT82">
        <v>1</v>
      </c>
      <c r="AV82">
        <v>0</v>
      </c>
      <c r="AW82">
        <v>2</v>
      </c>
      <c r="AX82">
        <v>7674897</v>
      </c>
      <c r="AY82">
        <v>1</v>
      </c>
      <c r="AZ82">
        <v>0</v>
      </c>
      <c r="BA82">
        <v>82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</row>
    <row r="83" spans="1:75" ht="12.75">
      <c r="A83">
        <f>ROW(Source!A37)</f>
        <v>37</v>
      </c>
      <c r="B83">
        <v>7674899</v>
      </c>
      <c r="C83">
        <v>7674898</v>
      </c>
      <c r="D83">
        <v>5518255</v>
      </c>
      <c r="E83">
        <v>1</v>
      </c>
      <c r="F83">
        <v>1</v>
      </c>
      <c r="G83">
        <v>1</v>
      </c>
      <c r="H83">
        <v>1</v>
      </c>
      <c r="I83" t="s">
        <v>533</v>
      </c>
      <c r="K83" t="s">
        <v>534</v>
      </c>
      <c r="L83">
        <v>1369</v>
      </c>
      <c r="N83">
        <v>1013</v>
      </c>
      <c r="O83" t="s">
        <v>347</v>
      </c>
      <c r="P83" t="s">
        <v>347</v>
      </c>
      <c r="Q83">
        <v>1</v>
      </c>
      <c r="Y83">
        <v>200.68</v>
      </c>
      <c r="AA83">
        <v>0</v>
      </c>
      <c r="AB83">
        <v>0</v>
      </c>
      <c r="AC83">
        <v>0</v>
      </c>
      <c r="AD83">
        <v>9.3</v>
      </c>
      <c r="AN83">
        <v>0</v>
      </c>
      <c r="AO83">
        <v>1</v>
      </c>
      <c r="AP83">
        <v>0</v>
      </c>
      <c r="AQ83">
        <v>0</v>
      </c>
      <c r="AR83">
        <v>0</v>
      </c>
      <c r="AT83">
        <v>200.68</v>
      </c>
      <c r="AV83">
        <v>1</v>
      </c>
      <c r="AW83">
        <v>2</v>
      </c>
      <c r="AX83">
        <v>7674899</v>
      </c>
      <c r="AY83">
        <v>1</v>
      </c>
      <c r="AZ83">
        <v>0</v>
      </c>
      <c r="BA83">
        <v>83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</row>
    <row r="84" spans="1:75" ht="12.75">
      <c r="A84">
        <f>ROW(Source!A37)</f>
        <v>37</v>
      </c>
      <c r="B84">
        <v>7674900</v>
      </c>
      <c r="C84">
        <v>7674898</v>
      </c>
      <c r="D84">
        <v>121548</v>
      </c>
      <c r="E84">
        <v>1</v>
      </c>
      <c r="F84">
        <v>1</v>
      </c>
      <c r="G84">
        <v>1</v>
      </c>
      <c r="H84">
        <v>1</v>
      </c>
      <c r="I84" t="s">
        <v>39</v>
      </c>
      <c r="K84" t="s">
        <v>348</v>
      </c>
      <c r="L84">
        <v>608254</v>
      </c>
      <c r="N84">
        <v>1013</v>
      </c>
      <c r="O84" t="s">
        <v>349</v>
      </c>
      <c r="P84" t="s">
        <v>349</v>
      </c>
      <c r="Q84">
        <v>1</v>
      </c>
      <c r="Y84">
        <v>21.41</v>
      </c>
      <c r="AA84">
        <v>0</v>
      </c>
      <c r="AB84">
        <v>0</v>
      </c>
      <c r="AC84">
        <v>0</v>
      </c>
      <c r="AD84">
        <v>0</v>
      </c>
      <c r="AN84">
        <v>0</v>
      </c>
      <c r="AO84">
        <v>1</v>
      </c>
      <c r="AP84">
        <v>0</v>
      </c>
      <c r="AQ84">
        <v>0</v>
      </c>
      <c r="AR84">
        <v>0</v>
      </c>
      <c r="AT84">
        <v>21.41</v>
      </c>
      <c r="AV84">
        <v>2</v>
      </c>
      <c r="AW84">
        <v>2</v>
      </c>
      <c r="AX84">
        <v>7674900</v>
      </c>
      <c r="AY84">
        <v>1</v>
      </c>
      <c r="AZ84">
        <v>0</v>
      </c>
      <c r="BA84">
        <v>84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</row>
    <row r="85" spans="1:75" ht="12.75">
      <c r="A85">
        <f>ROW(Source!A37)</f>
        <v>37</v>
      </c>
      <c r="B85">
        <v>7674901</v>
      </c>
      <c r="C85">
        <v>7674898</v>
      </c>
      <c r="D85">
        <v>5493882</v>
      </c>
      <c r="E85">
        <v>1</v>
      </c>
      <c r="F85">
        <v>1</v>
      </c>
      <c r="G85">
        <v>1</v>
      </c>
      <c r="H85">
        <v>2</v>
      </c>
      <c r="I85" t="s">
        <v>385</v>
      </c>
      <c r="J85" t="s">
        <v>351</v>
      </c>
      <c r="K85" t="s">
        <v>386</v>
      </c>
      <c r="L85">
        <v>1368</v>
      </c>
      <c r="N85">
        <v>1011</v>
      </c>
      <c r="O85" t="s">
        <v>364</v>
      </c>
      <c r="P85" t="s">
        <v>364</v>
      </c>
      <c r="Q85">
        <v>1</v>
      </c>
      <c r="Y85">
        <v>0.07</v>
      </c>
      <c r="AA85">
        <v>0</v>
      </c>
      <c r="AB85">
        <v>112</v>
      </c>
      <c r="AC85">
        <v>13.5</v>
      </c>
      <c r="AD85">
        <v>0</v>
      </c>
      <c r="AN85">
        <v>0</v>
      </c>
      <c r="AO85">
        <v>1</v>
      </c>
      <c r="AP85">
        <v>0</v>
      </c>
      <c r="AQ85">
        <v>0</v>
      </c>
      <c r="AR85">
        <v>0</v>
      </c>
      <c r="AT85">
        <v>0.07</v>
      </c>
      <c r="AV85">
        <v>0</v>
      </c>
      <c r="AW85">
        <v>2</v>
      </c>
      <c r="AX85">
        <v>7674901</v>
      </c>
      <c r="AY85">
        <v>1</v>
      </c>
      <c r="AZ85">
        <v>0</v>
      </c>
      <c r="BA85">
        <v>85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</row>
    <row r="86" spans="1:75" ht="12.75">
      <c r="A86">
        <f>ROW(Source!A37)</f>
        <v>37</v>
      </c>
      <c r="B86">
        <v>7674902</v>
      </c>
      <c r="C86">
        <v>7674898</v>
      </c>
      <c r="D86">
        <v>5494257</v>
      </c>
      <c r="E86">
        <v>1</v>
      </c>
      <c r="F86">
        <v>1</v>
      </c>
      <c r="G86">
        <v>1</v>
      </c>
      <c r="H86">
        <v>2</v>
      </c>
      <c r="I86" t="s">
        <v>535</v>
      </c>
      <c r="J86" t="s">
        <v>536</v>
      </c>
      <c r="K86" t="s">
        <v>537</v>
      </c>
      <c r="L86">
        <v>1368</v>
      </c>
      <c r="N86">
        <v>1011</v>
      </c>
      <c r="O86" t="s">
        <v>364</v>
      </c>
      <c r="P86" t="s">
        <v>364</v>
      </c>
      <c r="Q86">
        <v>1</v>
      </c>
      <c r="Y86">
        <v>0.93</v>
      </c>
      <c r="AA86">
        <v>0</v>
      </c>
      <c r="AB86">
        <v>27.1</v>
      </c>
      <c r="AC86">
        <v>11.6</v>
      </c>
      <c r="AD86">
        <v>0</v>
      </c>
      <c r="AN86">
        <v>0</v>
      </c>
      <c r="AO86">
        <v>1</v>
      </c>
      <c r="AP86">
        <v>0</v>
      </c>
      <c r="AQ86">
        <v>0</v>
      </c>
      <c r="AR86">
        <v>0</v>
      </c>
      <c r="AT86">
        <v>0.93</v>
      </c>
      <c r="AV86">
        <v>0</v>
      </c>
      <c r="AW86">
        <v>2</v>
      </c>
      <c r="AX86">
        <v>7674902</v>
      </c>
      <c r="AY86">
        <v>1</v>
      </c>
      <c r="AZ86">
        <v>0</v>
      </c>
      <c r="BA86">
        <v>86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</row>
    <row r="87" spans="1:75" ht="12.75">
      <c r="A87">
        <f>ROW(Source!A37)</f>
        <v>37</v>
      </c>
      <c r="B87">
        <v>7674903</v>
      </c>
      <c r="C87">
        <v>7674898</v>
      </c>
      <c r="D87">
        <v>5494323</v>
      </c>
      <c r="E87">
        <v>1</v>
      </c>
      <c r="F87">
        <v>1</v>
      </c>
      <c r="G87">
        <v>1</v>
      </c>
      <c r="H87">
        <v>2</v>
      </c>
      <c r="I87" t="s">
        <v>538</v>
      </c>
      <c r="J87" t="s">
        <v>539</v>
      </c>
      <c r="K87" t="s">
        <v>540</v>
      </c>
      <c r="L87">
        <v>1368</v>
      </c>
      <c r="N87">
        <v>1011</v>
      </c>
      <c r="O87" t="s">
        <v>364</v>
      </c>
      <c r="P87" t="s">
        <v>364</v>
      </c>
      <c r="Q87">
        <v>1</v>
      </c>
      <c r="Y87">
        <v>8</v>
      </c>
      <c r="AA87">
        <v>0</v>
      </c>
      <c r="AB87">
        <v>27.1</v>
      </c>
      <c r="AC87">
        <v>0</v>
      </c>
      <c r="AD87">
        <v>0</v>
      </c>
      <c r="AN87">
        <v>0</v>
      </c>
      <c r="AO87">
        <v>1</v>
      </c>
      <c r="AP87">
        <v>0</v>
      </c>
      <c r="AQ87">
        <v>0</v>
      </c>
      <c r="AR87">
        <v>0</v>
      </c>
      <c r="AT87">
        <v>8</v>
      </c>
      <c r="AV87">
        <v>0</v>
      </c>
      <c r="AW87">
        <v>2</v>
      </c>
      <c r="AX87">
        <v>7674903</v>
      </c>
      <c r="AY87">
        <v>1</v>
      </c>
      <c r="AZ87">
        <v>0</v>
      </c>
      <c r="BA87">
        <v>87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</row>
    <row r="88" spans="1:75" ht="12.75">
      <c r="A88">
        <f>ROW(Source!A37)</f>
        <v>37</v>
      </c>
      <c r="B88">
        <v>7674904</v>
      </c>
      <c r="C88">
        <v>7674898</v>
      </c>
      <c r="D88">
        <v>5494682</v>
      </c>
      <c r="E88">
        <v>1</v>
      </c>
      <c r="F88">
        <v>1</v>
      </c>
      <c r="G88">
        <v>1</v>
      </c>
      <c r="H88">
        <v>2</v>
      </c>
      <c r="I88" t="s">
        <v>541</v>
      </c>
      <c r="J88" t="s">
        <v>542</v>
      </c>
      <c r="K88" t="s">
        <v>543</v>
      </c>
      <c r="L88">
        <v>1368</v>
      </c>
      <c r="N88">
        <v>1011</v>
      </c>
      <c r="O88" t="s">
        <v>364</v>
      </c>
      <c r="P88" t="s">
        <v>364</v>
      </c>
      <c r="Q88">
        <v>1</v>
      </c>
      <c r="Y88">
        <v>20.3</v>
      </c>
      <c r="AA88">
        <v>0</v>
      </c>
      <c r="AB88">
        <v>100.1</v>
      </c>
      <c r="AC88">
        <v>13.5</v>
      </c>
      <c r="AD88">
        <v>0</v>
      </c>
      <c r="AN88">
        <v>0</v>
      </c>
      <c r="AO88">
        <v>1</v>
      </c>
      <c r="AP88">
        <v>0</v>
      </c>
      <c r="AQ88">
        <v>0</v>
      </c>
      <c r="AR88">
        <v>0</v>
      </c>
      <c r="AT88">
        <v>20.3</v>
      </c>
      <c r="AV88">
        <v>0</v>
      </c>
      <c r="AW88">
        <v>2</v>
      </c>
      <c r="AX88">
        <v>7674904</v>
      </c>
      <c r="AY88">
        <v>1</v>
      </c>
      <c r="AZ88">
        <v>0</v>
      </c>
      <c r="BA88">
        <v>88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</row>
    <row r="89" spans="1:75" ht="12.75">
      <c r="A89">
        <f>ROW(Source!A37)</f>
        <v>37</v>
      </c>
      <c r="B89">
        <v>7674905</v>
      </c>
      <c r="C89">
        <v>7674898</v>
      </c>
      <c r="D89">
        <v>5496870</v>
      </c>
      <c r="E89">
        <v>1</v>
      </c>
      <c r="F89">
        <v>1</v>
      </c>
      <c r="G89">
        <v>1</v>
      </c>
      <c r="H89">
        <v>2</v>
      </c>
      <c r="I89" t="s">
        <v>393</v>
      </c>
      <c r="J89" t="s">
        <v>394</v>
      </c>
      <c r="K89" t="s">
        <v>395</v>
      </c>
      <c r="L89">
        <v>1368</v>
      </c>
      <c r="N89">
        <v>1011</v>
      </c>
      <c r="O89" t="s">
        <v>364</v>
      </c>
      <c r="P89" t="s">
        <v>364</v>
      </c>
      <c r="Q89">
        <v>1</v>
      </c>
      <c r="Y89">
        <v>0.11</v>
      </c>
      <c r="AA89">
        <v>0</v>
      </c>
      <c r="AB89">
        <v>75.4</v>
      </c>
      <c r="AC89">
        <v>0</v>
      </c>
      <c r="AD89">
        <v>0</v>
      </c>
      <c r="AN89">
        <v>0</v>
      </c>
      <c r="AO89">
        <v>1</v>
      </c>
      <c r="AP89">
        <v>0</v>
      </c>
      <c r="AQ89">
        <v>0</v>
      </c>
      <c r="AR89">
        <v>0</v>
      </c>
      <c r="AT89">
        <v>0.11</v>
      </c>
      <c r="AV89">
        <v>0</v>
      </c>
      <c r="AW89">
        <v>2</v>
      </c>
      <c r="AX89">
        <v>7674905</v>
      </c>
      <c r="AY89">
        <v>1</v>
      </c>
      <c r="AZ89">
        <v>0</v>
      </c>
      <c r="BA89">
        <v>89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</row>
    <row r="90" spans="1:75" ht="12.75">
      <c r="A90">
        <f>ROW(Source!A37)</f>
        <v>37</v>
      </c>
      <c r="B90">
        <v>7674906</v>
      </c>
      <c r="C90">
        <v>7674898</v>
      </c>
      <c r="D90">
        <v>5443246</v>
      </c>
      <c r="E90">
        <v>1</v>
      </c>
      <c r="F90">
        <v>1</v>
      </c>
      <c r="G90">
        <v>1</v>
      </c>
      <c r="H90">
        <v>3</v>
      </c>
      <c r="I90" t="s">
        <v>544</v>
      </c>
      <c r="J90" t="s">
        <v>545</v>
      </c>
      <c r="K90" t="s">
        <v>546</v>
      </c>
      <c r="L90">
        <v>1327</v>
      </c>
      <c r="N90">
        <v>1005</v>
      </c>
      <c r="O90" t="s">
        <v>181</v>
      </c>
      <c r="P90" t="s">
        <v>181</v>
      </c>
      <c r="Q90">
        <v>1</v>
      </c>
      <c r="Y90">
        <v>0.16</v>
      </c>
      <c r="AA90">
        <v>5.71</v>
      </c>
      <c r="AB90">
        <v>0</v>
      </c>
      <c r="AC90">
        <v>0</v>
      </c>
      <c r="AD90">
        <v>0</v>
      </c>
      <c r="AN90">
        <v>0</v>
      </c>
      <c r="AO90">
        <v>1</v>
      </c>
      <c r="AP90">
        <v>0</v>
      </c>
      <c r="AQ90">
        <v>0</v>
      </c>
      <c r="AR90">
        <v>0</v>
      </c>
      <c r="AT90">
        <v>0.16</v>
      </c>
      <c r="AV90">
        <v>0</v>
      </c>
      <c r="AW90">
        <v>2</v>
      </c>
      <c r="AX90">
        <v>7674906</v>
      </c>
      <c r="AY90">
        <v>1</v>
      </c>
      <c r="AZ90">
        <v>0</v>
      </c>
      <c r="BA90">
        <v>90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</row>
    <row r="91" spans="1:75" ht="12.75">
      <c r="A91">
        <f>ROW(Source!A37)</f>
        <v>37</v>
      </c>
      <c r="B91">
        <v>7674907</v>
      </c>
      <c r="C91">
        <v>7674898</v>
      </c>
      <c r="D91">
        <v>5470416</v>
      </c>
      <c r="E91">
        <v>1</v>
      </c>
      <c r="F91">
        <v>1</v>
      </c>
      <c r="G91">
        <v>1</v>
      </c>
      <c r="H91">
        <v>3</v>
      </c>
      <c r="I91" t="s">
        <v>470</v>
      </c>
      <c r="J91" t="s">
        <v>471</v>
      </c>
      <c r="K91" t="s">
        <v>472</v>
      </c>
      <c r="L91">
        <v>1339</v>
      </c>
      <c r="N91">
        <v>1007</v>
      </c>
      <c r="O91" t="s">
        <v>196</v>
      </c>
      <c r="P91" t="s">
        <v>196</v>
      </c>
      <c r="Q91">
        <v>1</v>
      </c>
      <c r="Y91">
        <v>5</v>
      </c>
      <c r="AA91">
        <v>2.44</v>
      </c>
      <c r="AB91">
        <v>0</v>
      </c>
      <c r="AC91">
        <v>0</v>
      </c>
      <c r="AD91">
        <v>0</v>
      </c>
      <c r="AN91">
        <v>0</v>
      </c>
      <c r="AO91">
        <v>1</v>
      </c>
      <c r="AP91">
        <v>0</v>
      </c>
      <c r="AQ91">
        <v>0</v>
      </c>
      <c r="AR91">
        <v>0</v>
      </c>
      <c r="AT91">
        <v>5</v>
      </c>
      <c r="AV91">
        <v>0</v>
      </c>
      <c r="AW91">
        <v>2</v>
      </c>
      <c r="AX91">
        <v>7674907</v>
      </c>
      <c r="AY91">
        <v>1</v>
      </c>
      <c r="AZ91">
        <v>0</v>
      </c>
      <c r="BA91">
        <v>91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</row>
    <row r="92" spans="1:75" ht="12.75">
      <c r="A92">
        <f>ROW(Source!A37)</f>
        <v>37</v>
      </c>
      <c r="B92">
        <v>7674912</v>
      </c>
      <c r="C92">
        <v>7674898</v>
      </c>
      <c r="D92">
        <v>5481828</v>
      </c>
      <c r="E92">
        <v>1</v>
      </c>
      <c r="F92">
        <v>1</v>
      </c>
      <c r="G92">
        <v>1</v>
      </c>
      <c r="H92">
        <v>3</v>
      </c>
      <c r="I92" t="s">
        <v>92</v>
      </c>
      <c r="J92" t="s">
        <v>94</v>
      </c>
      <c r="K92" t="s">
        <v>93</v>
      </c>
      <c r="L92">
        <v>1302</v>
      </c>
      <c r="N92">
        <v>1003</v>
      </c>
      <c r="O92" t="s">
        <v>89</v>
      </c>
      <c r="P92" t="s">
        <v>89</v>
      </c>
      <c r="Q92">
        <v>10</v>
      </c>
      <c r="Y92">
        <v>101</v>
      </c>
      <c r="AA92">
        <v>58.56</v>
      </c>
      <c r="AB92">
        <v>0</v>
      </c>
      <c r="AC92">
        <v>0</v>
      </c>
      <c r="AD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T92">
        <v>101</v>
      </c>
      <c r="AV92">
        <v>0</v>
      </c>
      <c r="AW92">
        <v>2</v>
      </c>
      <c r="AX92">
        <v>7674912</v>
      </c>
      <c r="AY92">
        <v>1</v>
      </c>
      <c r="AZ92">
        <v>0</v>
      </c>
      <c r="BA92">
        <v>92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</row>
    <row r="93" spans="1:75" ht="12.75">
      <c r="A93">
        <f>ROW(Source!A37)</f>
        <v>37</v>
      </c>
      <c r="B93">
        <v>7674908</v>
      </c>
      <c r="C93">
        <v>7674898</v>
      </c>
      <c r="D93">
        <v>5481834</v>
      </c>
      <c r="E93">
        <v>1</v>
      </c>
      <c r="F93">
        <v>1</v>
      </c>
      <c r="G93">
        <v>1</v>
      </c>
      <c r="H93">
        <v>3</v>
      </c>
      <c r="I93" t="s">
        <v>87</v>
      </c>
      <c r="J93" t="s">
        <v>90</v>
      </c>
      <c r="K93" t="s">
        <v>88</v>
      </c>
      <c r="L93">
        <v>1302</v>
      </c>
      <c r="N93">
        <v>1003</v>
      </c>
      <c r="O93" t="s">
        <v>89</v>
      </c>
      <c r="P93" t="s">
        <v>89</v>
      </c>
      <c r="Q93">
        <v>10</v>
      </c>
      <c r="Y93">
        <v>-101</v>
      </c>
      <c r="AA93">
        <v>172.8</v>
      </c>
      <c r="AB93">
        <v>0</v>
      </c>
      <c r="AC93">
        <v>0</v>
      </c>
      <c r="AD93">
        <v>0</v>
      </c>
      <c r="AN93">
        <v>0</v>
      </c>
      <c r="AO93">
        <v>1</v>
      </c>
      <c r="AP93">
        <v>0</v>
      </c>
      <c r="AQ93">
        <v>0</v>
      </c>
      <c r="AR93">
        <v>0</v>
      </c>
      <c r="AT93">
        <v>-101</v>
      </c>
      <c r="AV93">
        <v>0</v>
      </c>
      <c r="AW93">
        <v>2</v>
      </c>
      <c r="AX93">
        <v>7674908</v>
      </c>
      <c r="AY93">
        <v>1</v>
      </c>
      <c r="AZ93">
        <v>0</v>
      </c>
      <c r="BA93">
        <v>93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</row>
    <row r="94" spans="1:75" ht="12.75">
      <c r="A94">
        <f>ROW(Source!A40)</f>
        <v>40</v>
      </c>
      <c r="B94">
        <v>7674919</v>
      </c>
      <c r="C94">
        <v>7674918</v>
      </c>
      <c r="D94">
        <v>5514105</v>
      </c>
      <c r="E94">
        <v>1</v>
      </c>
      <c r="F94">
        <v>1</v>
      </c>
      <c r="G94">
        <v>1</v>
      </c>
      <c r="H94">
        <v>1</v>
      </c>
      <c r="I94" t="s">
        <v>547</v>
      </c>
      <c r="K94" t="s">
        <v>548</v>
      </c>
      <c r="L94">
        <v>1369</v>
      </c>
      <c r="N94">
        <v>1013</v>
      </c>
      <c r="O94" t="s">
        <v>347</v>
      </c>
      <c r="P94" t="s">
        <v>347</v>
      </c>
      <c r="Q94">
        <v>1</v>
      </c>
      <c r="Y94">
        <v>0.41</v>
      </c>
      <c r="AA94">
        <v>0</v>
      </c>
      <c r="AB94">
        <v>0</v>
      </c>
      <c r="AC94">
        <v>0</v>
      </c>
      <c r="AD94">
        <v>9.41</v>
      </c>
      <c r="AN94">
        <v>0</v>
      </c>
      <c r="AO94">
        <v>1</v>
      </c>
      <c r="AP94">
        <v>0</v>
      </c>
      <c r="AQ94">
        <v>0</v>
      </c>
      <c r="AR94">
        <v>0</v>
      </c>
      <c r="AT94">
        <v>0.41</v>
      </c>
      <c r="AV94">
        <v>1</v>
      </c>
      <c r="AW94">
        <v>2</v>
      </c>
      <c r="AX94">
        <v>7674919</v>
      </c>
      <c r="AY94">
        <v>1</v>
      </c>
      <c r="AZ94">
        <v>0</v>
      </c>
      <c r="BA94">
        <v>94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</row>
    <row r="95" spans="1:75" ht="12.75">
      <c r="A95">
        <f>ROW(Source!A40)</f>
        <v>40</v>
      </c>
      <c r="B95">
        <v>7674920</v>
      </c>
      <c r="C95">
        <v>7674918</v>
      </c>
      <c r="D95">
        <v>121548</v>
      </c>
      <c r="E95">
        <v>1</v>
      </c>
      <c r="F95">
        <v>1</v>
      </c>
      <c r="G95">
        <v>1</v>
      </c>
      <c r="H95">
        <v>1</v>
      </c>
      <c r="I95" t="s">
        <v>39</v>
      </c>
      <c r="K95" t="s">
        <v>348</v>
      </c>
      <c r="L95">
        <v>608254</v>
      </c>
      <c r="N95">
        <v>1013</v>
      </c>
      <c r="O95" t="s">
        <v>349</v>
      </c>
      <c r="P95" t="s">
        <v>349</v>
      </c>
      <c r="Q95">
        <v>1</v>
      </c>
      <c r="Y95">
        <v>0.01</v>
      </c>
      <c r="AA95">
        <v>0</v>
      </c>
      <c r="AB95">
        <v>0</v>
      </c>
      <c r="AC95">
        <v>0</v>
      </c>
      <c r="AD95">
        <v>0</v>
      </c>
      <c r="AN95">
        <v>0</v>
      </c>
      <c r="AO95">
        <v>1</v>
      </c>
      <c r="AP95">
        <v>0</v>
      </c>
      <c r="AQ95">
        <v>0</v>
      </c>
      <c r="AR95">
        <v>0</v>
      </c>
      <c r="AT95">
        <v>0.01</v>
      </c>
      <c r="AV95">
        <v>2</v>
      </c>
      <c r="AW95">
        <v>2</v>
      </c>
      <c r="AX95">
        <v>7674920</v>
      </c>
      <c r="AY95">
        <v>1</v>
      </c>
      <c r="AZ95">
        <v>0</v>
      </c>
      <c r="BA95">
        <v>95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</row>
    <row r="96" spans="1:75" ht="12.75">
      <c r="A96">
        <f>ROW(Source!A40)</f>
        <v>40</v>
      </c>
      <c r="B96">
        <v>7674921</v>
      </c>
      <c r="C96">
        <v>7674918</v>
      </c>
      <c r="D96">
        <v>5496870</v>
      </c>
      <c r="E96">
        <v>1</v>
      </c>
      <c r="F96">
        <v>1</v>
      </c>
      <c r="G96">
        <v>1</v>
      </c>
      <c r="H96">
        <v>2</v>
      </c>
      <c r="I96" t="s">
        <v>393</v>
      </c>
      <c r="J96" t="s">
        <v>394</v>
      </c>
      <c r="K96" t="s">
        <v>395</v>
      </c>
      <c r="L96">
        <v>1368</v>
      </c>
      <c r="N96">
        <v>1011</v>
      </c>
      <c r="O96" t="s">
        <v>364</v>
      </c>
      <c r="P96" t="s">
        <v>364</v>
      </c>
      <c r="Q96">
        <v>1</v>
      </c>
      <c r="Y96">
        <v>0.01</v>
      </c>
      <c r="AA96">
        <v>0</v>
      </c>
      <c r="AB96">
        <v>75.4</v>
      </c>
      <c r="AC96">
        <v>0</v>
      </c>
      <c r="AD96">
        <v>0</v>
      </c>
      <c r="AN96">
        <v>0</v>
      </c>
      <c r="AO96">
        <v>1</v>
      </c>
      <c r="AP96">
        <v>0</v>
      </c>
      <c r="AQ96">
        <v>0</v>
      </c>
      <c r="AR96">
        <v>0</v>
      </c>
      <c r="AT96">
        <v>0.01</v>
      </c>
      <c r="AV96">
        <v>0</v>
      </c>
      <c r="AW96">
        <v>2</v>
      </c>
      <c r="AX96">
        <v>7674921</v>
      </c>
      <c r="AY96">
        <v>1</v>
      </c>
      <c r="AZ96">
        <v>0</v>
      </c>
      <c r="BA96">
        <v>96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</row>
    <row r="97" spans="1:75" ht="12.75">
      <c r="A97">
        <f>ROW(Source!A40)</f>
        <v>40</v>
      </c>
      <c r="B97">
        <v>7674922</v>
      </c>
      <c r="C97">
        <v>7674918</v>
      </c>
      <c r="D97">
        <v>5441149</v>
      </c>
      <c r="E97">
        <v>1</v>
      </c>
      <c r="F97">
        <v>1</v>
      </c>
      <c r="G97">
        <v>1</v>
      </c>
      <c r="H97">
        <v>3</v>
      </c>
      <c r="I97" t="s">
        <v>549</v>
      </c>
      <c r="J97" t="s">
        <v>550</v>
      </c>
      <c r="K97" t="s">
        <v>551</v>
      </c>
      <c r="L97">
        <v>1348</v>
      </c>
      <c r="N97">
        <v>1009</v>
      </c>
      <c r="O97" t="s">
        <v>29</v>
      </c>
      <c r="P97" t="s">
        <v>29</v>
      </c>
      <c r="Q97">
        <v>1000</v>
      </c>
      <c r="Y97">
        <v>2E-05</v>
      </c>
      <c r="AA97">
        <v>15119</v>
      </c>
      <c r="AB97">
        <v>0</v>
      </c>
      <c r="AC97">
        <v>0</v>
      </c>
      <c r="AD97">
        <v>0</v>
      </c>
      <c r="AN97">
        <v>0</v>
      </c>
      <c r="AO97">
        <v>1</v>
      </c>
      <c r="AP97">
        <v>0</v>
      </c>
      <c r="AQ97">
        <v>0</v>
      </c>
      <c r="AR97">
        <v>0</v>
      </c>
      <c r="AT97">
        <v>2E-05</v>
      </c>
      <c r="AV97">
        <v>0</v>
      </c>
      <c r="AW97">
        <v>2</v>
      </c>
      <c r="AX97">
        <v>7674922</v>
      </c>
      <c r="AY97">
        <v>1</v>
      </c>
      <c r="AZ97">
        <v>0</v>
      </c>
      <c r="BA97">
        <v>97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</row>
    <row r="98" spans="1:75" ht="12.75">
      <c r="A98">
        <f>ROW(Source!A40)</f>
        <v>40</v>
      </c>
      <c r="B98">
        <v>7674923</v>
      </c>
      <c r="C98">
        <v>7674918</v>
      </c>
      <c r="D98">
        <v>5441570</v>
      </c>
      <c r="E98">
        <v>1</v>
      </c>
      <c r="F98">
        <v>1</v>
      </c>
      <c r="G98">
        <v>1</v>
      </c>
      <c r="H98">
        <v>3</v>
      </c>
      <c r="I98" t="s">
        <v>552</v>
      </c>
      <c r="J98" t="s">
        <v>553</v>
      </c>
      <c r="K98" t="s">
        <v>554</v>
      </c>
      <c r="L98">
        <v>1348</v>
      </c>
      <c r="N98">
        <v>1009</v>
      </c>
      <c r="O98" t="s">
        <v>29</v>
      </c>
      <c r="P98" t="s">
        <v>29</v>
      </c>
      <c r="Q98">
        <v>1000</v>
      </c>
      <c r="Y98">
        <v>1E-05</v>
      </c>
      <c r="AA98">
        <v>16950</v>
      </c>
      <c r="AB98">
        <v>0</v>
      </c>
      <c r="AC98">
        <v>0</v>
      </c>
      <c r="AD98">
        <v>0</v>
      </c>
      <c r="AN98">
        <v>0</v>
      </c>
      <c r="AO98">
        <v>1</v>
      </c>
      <c r="AP98">
        <v>0</v>
      </c>
      <c r="AQ98">
        <v>0</v>
      </c>
      <c r="AR98">
        <v>0</v>
      </c>
      <c r="AT98">
        <v>1E-05</v>
      </c>
      <c r="AV98">
        <v>0</v>
      </c>
      <c r="AW98">
        <v>2</v>
      </c>
      <c r="AX98">
        <v>7674923</v>
      </c>
      <c r="AY98">
        <v>1</v>
      </c>
      <c r="AZ98">
        <v>0</v>
      </c>
      <c r="BA98">
        <v>98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</row>
    <row r="99" spans="1:75" ht="12.75">
      <c r="A99">
        <f>ROW(Source!A40)</f>
        <v>40</v>
      </c>
      <c r="B99">
        <v>7674924</v>
      </c>
      <c r="C99">
        <v>7674918</v>
      </c>
      <c r="D99">
        <v>5443174</v>
      </c>
      <c r="E99">
        <v>1</v>
      </c>
      <c r="F99">
        <v>1</v>
      </c>
      <c r="G99">
        <v>1</v>
      </c>
      <c r="H99">
        <v>3</v>
      </c>
      <c r="I99" t="s">
        <v>555</v>
      </c>
      <c r="J99" t="s">
        <v>556</v>
      </c>
      <c r="K99" t="s">
        <v>557</v>
      </c>
      <c r="L99">
        <v>1346</v>
      </c>
      <c r="N99">
        <v>1009</v>
      </c>
      <c r="O99" t="s">
        <v>382</v>
      </c>
      <c r="P99" t="s">
        <v>382</v>
      </c>
      <c r="Q99">
        <v>1</v>
      </c>
      <c r="Y99">
        <v>0.01</v>
      </c>
      <c r="AA99">
        <v>37.29</v>
      </c>
      <c r="AB99">
        <v>0</v>
      </c>
      <c r="AC99">
        <v>0</v>
      </c>
      <c r="AD99">
        <v>0</v>
      </c>
      <c r="AN99">
        <v>0</v>
      </c>
      <c r="AO99">
        <v>1</v>
      </c>
      <c r="AP99">
        <v>0</v>
      </c>
      <c r="AQ99">
        <v>0</v>
      </c>
      <c r="AR99">
        <v>0</v>
      </c>
      <c r="AT99">
        <v>0.01</v>
      </c>
      <c r="AV99">
        <v>0</v>
      </c>
      <c r="AW99">
        <v>2</v>
      </c>
      <c r="AX99">
        <v>7674924</v>
      </c>
      <c r="AY99">
        <v>1</v>
      </c>
      <c r="AZ99">
        <v>0</v>
      </c>
      <c r="BA99">
        <v>99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</row>
    <row r="100" spans="1:75" ht="12.75">
      <c r="A100">
        <f>ROW(Source!A40)</f>
        <v>40</v>
      </c>
      <c r="B100">
        <v>7674925</v>
      </c>
      <c r="C100">
        <v>7674918</v>
      </c>
      <c r="D100">
        <v>5465448</v>
      </c>
      <c r="E100">
        <v>1</v>
      </c>
      <c r="F100">
        <v>1</v>
      </c>
      <c r="G100">
        <v>1</v>
      </c>
      <c r="H100">
        <v>3</v>
      </c>
      <c r="I100" t="s">
        <v>558</v>
      </c>
      <c r="J100" t="s">
        <v>559</v>
      </c>
      <c r="K100" t="s">
        <v>560</v>
      </c>
      <c r="L100">
        <v>1354</v>
      </c>
      <c r="N100">
        <v>1010</v>
      </c>
      <c r="O100" t="s">
        <v>76</v>
      </c>
      <c r="P100" t="s">
        <v>76</v>
      </c>
      <c r="Q100">
        <v>1</v>
      </c>
      <c r="Y100">
        <v>1</v>
      </c>
      <c r="AA100">
        <v>1172</v>
      </c>
      <c r="AB100">
        <v>0</v>
      </c>
      <c r="AC100">
        <v>0</v>
      </c>
      <c r="AD100">
        <v>0</v>
      </c>
      <c r="AN100">
        <v>0</v>
      </c>
      <c r="AO100">
        <v>1</v>
      </c>
      <c r="AP100">
        <v>0</v>
      </c>
      <c r="AQ100">
        <v>0</v>
      </c>
      <c r="AR100">
        <v>0</v>
      </c>
      <c r="AT100">
        <v>1</v>
      </c>
      <c r="AV100">
        <v>0</v>
      </c>
      <c r="AW100">
        <v>2</v>
      </c>
      <c r="AX100">
        <v>7674925</v>
      </c>
      <c r="AY100">
        <v>1</v>
      </c>
      <c r="AZ100">
        <v>0</v>
      </c>
      <c r="BA100">
        <v>100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</row>
    <row r="101" spans="1:75" ht="12.75">
      <c r="A101">
        <f>ROW(Source!A41)</f>
        <v>41</v>
      </c>
      <c r="B101">
        <v>7674927</v>
      </c>
      <c r="C101">
        <v>7674926</v>
      </c>
      <c r="D101">
        <v>5519126</v>
      </c>
      <c r="E101">
        <v>1</v>
      </c>
      <c r="F101">
        <v>1</v>
      </c>
      <c r="G101">
        <v>1</v>
      </c>
      <c r="H101">
        <v>1</v>
      </c>
      <c r="I101" t="s">
        <v>383</v>
      </c>
      <c r="K101" t="s">
        <v>384</v>
      </c>
      <c r="L101">
        <v>1369</v>
      </c>
      <c r="N101">
        <v>1013</v>
      </c>
      <c r="O101" t="s">
        <v>347</v>
      </c>
      <c r="P101" t="s">
        <v>347</v>
      </c>
      <c r="Q101">
        <v>1</v>
      </c>
      <c r="Y101">
        <v>0.3</v>
      </c>
      <c r="AA101">
        <v>0</v>
      </c>
      <c r="AB101">
        <v>0</v>
      </c>
      <c r="AC101">
        <v>0</v>
      </c>
      <c r="AD101">
        <v>9.63</v>
      </c>
      <c r="AN101">
        <v>0</v>
      </c>
      <c r="AO101">
        <v>1</v>
      </c>
      <c r="AP101">
        <v>0</v>
      </c>
      <c r="AQ101">
        <v>0</v>
      </c>
      <c r="AR101">
        <v>0</v>
      </c>
      <c r="AT101">
        <v>0.3</v>
      </c>
      <c r="AV101">
        <v>1</v>
      </c>
      <c r="AW101">
        <v>2</v>
      </c>
      <c r="AX101">
        <v>7674927</v>
      </c>
      <c r="AY101">
        <v>1</v>
      </c>
      <c r="AZ101">
        <v>0</v>
      </c>
      <c r="BA101">
        <v>101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</row>
    <row r="102" spans="1:75" ht="12.75">
      <c r="A102">
        <f>ROW(Source!A41)</f>
        <v>41</v>
      </c>
      <c r="B102">
        <v>7674928</v>
      </c>
      <c r="C102">
        <v>7674926</v>
      </c>
      <c r="D102">
        <v>5441149</v>
      </c>
      <c r="E102">
        <v>1</v>
      </c>
      <c r="F102">
        <v>1</v>
      </c>
      <c r="G102">
        <v>1</v>
      </c>
      <c r="H102">
        <v>3</v>
      </c>
      <c r="I102" t="s">
        <v>549</v>
      </c>
      <c r="J102" t="s">
        <v>550</v>
      </c>
      <c r="K102" t="s">
        <v>551</v>
      </c>
      <c r="L102">
        <v>1348</v>
      </c>
      <c r="N102">
        <v>1009</v>
      </c>
      <c r="O102" t="s">
        <v>29</v>
      </c>
      <c r="P102" t="s">
        <v>29</v>
      </c>
      <c r="Q102">
        <v>1000</v>
      </c>
      <c r="Y102">
        <v>2E-05</v>
      </c>
      <c r="AA102">
        <v>15119</v>
      </c>
      <c r="AB102">
        <v>0</v>
      </c>
      <c r="AC102">
        <v>0</v>
      </c>
      <c r="AD102">
        <v>0</v>
      </c>
      <c r="AN102">
        <v>0</v>
      </c>
      <c r="AO102">
        <v>1</v>
      </c>
      <c r="AP102">
        <v>0</v>
      </c>
      <c r="AQ102">
        <v>0</v>
      </c>
      <c r="AR102">
        <v>0</v>
      </c>
      <c r="AT102">
        <v>2E-05</v>
      </c>
      <c r="AV102">
        <v>0</v>
      </c>
      <c r="AW102">
        <v>2</v>
      </c>
      <c r="AX102">
        <v>7674928</v>
      </c>
      <c r="AY102">
        <v>1</v>
      </c>
      <c r="AZ102">
        <v>0</v>
      </c>
      <c r="BA102">
        <v>102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</row>
    <row r="103" spans="1:75" ht="12.75">
      <c r="A103">
        <f>ROW(Source!A41)</f>
        <v>41</v>
      </c>
      <c r="B103">
        <v>7674929</v>
      </c>
      <c r="C103">
        <v>7674926</v>
      </c>
      <c r="D103">
        <v>5441570</v>
      </c>
      <c r="E103">
        <v>1</v>
      </c>
      <c r="F103">
        <v>1</v>
      </c>
      <c r="G103">
        <v>1</v>
      </c>
      <c r="H103">
        <v>3</v>
      </c>
      <c r="I103" t="s">
        <v>552</v>
      </c>
      <c r="J103" t="s">
        <v>553</v>
      </c>
      <c r="K103" t="s">
        <v>554</v>
      </c>
      <c r="L103">
        <v>1348</v>
      </c>
      <c r="N103">
        <v>1009</v>
      </c>
      <c r="O103" t="s">
        <v>29</v>
      </c>
      <c r="P103" t="s">
        <v>29</v>
      </c>
      <c r="Q103">
        <v>1000</v>
      </c>
      <c r="Y103">
        <v>1E-05</v>
      </c>
      <c r="AA103">
        <v>16950</v>
      </c>
      <c r="AB103">
        <v>0</v>
      </c>
      <c r="AC103">
        <v>0</v>
      </c>
      <c r="AD103">
        <v>0</v>
      </c>
      <c r="AN103">
        <v>0</v>
      </c>
      <c r="AO103">
        <v>1</v>
      </c>
      <c r="AP103">
        <v>0</v>
      </c>
      <c r="AQ103">
        <v>0</v>
      </c>
      <c r="AR103">
        <v>0</v>
      </c>
      <c r="AT103">
        <v>1E-05</v>
      </c>
      <c r="AV103">
        <v>0</v>
      </c>
      <c r="AW103">
        <v>2</v>
      </c>
      <c r="AX103">
        <v>7674929</v>
      </c>
      <c r="AY103">
        <v>1</v>
      </c>
      <c r="AZ103">
        <v>0</v>
      </c>
      <c r="BA103">
        <v>103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</row>
    <row r="104" spans="1:75" ht="12.75">
      <c r="A104">
        <f>ROW(Source!A41)</f>
        <v>41</v>
      </c>
      <c r="B104">
        <v>7674930</v>
      </c>
      <c r="C104">
        <v>7674926</v>
      </c>
      <c r="D104">
        <v>5443174</v>
      </c>
      <c r="E104">
        <v>1</v>
      </c>
      <c r="F104">
        <v>1</v>
      </c>
      <c r="G104">
        <v>1</v>
      </c>
      <c r="H104">
        <v>3</v>
      </c>
      <c r="I104" t="s">
        <v>555</v>
      </c>
      <c r="J104" t="s">
        <v>556</v>
      </c>
      <c r="K104" t="s">
        <v>557</v>
      </c>
      <c r="L104">
        <v>1346</v>
      </c>
      <c r="N104">
        <v>1009</v>
      </c>
      <c r="O104" t="s">
        <v>382</v>
      </c>
      <c r="P104" t="s">
        <v>382</v>
      </c>
      <c r="Q104">
        <v>1</v>
      </c>
      <c r="Y104">
        <v>0.01</v>
      </c>
      <c r="AA104">
        <v>37.29</v>
      </c>
      <c r="AB104">
        <v>0</v>
      </c>
      <c r="AC104">
        <v>0</v>
      </c>
      <c r="AD104">
        <v>0</v>
      </c>
      <c r="AN104">
        <v>0</v>
      </c>
      <c r="AO104">
        <v>1</v>
      </c>
      <c r="AP104">
        <v>0</v>
      </c>
      <c r="AQ104">
        <v>0</v>
      </c>
      <c r="AR104">
        <v>0</v>
      </c>
      <c r="AT104">
        <v>0.01</v>
      </c>
      <c r="AV104">
        <v>0</v>
      </c>
      <c r="AW104">
        <v>2</v>
      </c>
      <c r="AX104">
        <v>7674930</v>
      </c>
      <c r="AY104">
        <v>1</v>
      </c>
      <c r="AZ104">
        <v>0</v>
      </c>
      <c r="BA104">
        <v>104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</row>
    <row r="105" spans="1:75" ht="12.75">
      <c r="A105">
        <f>ROW(Source!A41)</f>
        <v>41</v>
      </c>
      <c r="B105">
        <v>7674931</v>
      </c>
      <c r="C105">
        <v>7674926</v>
      </c>
      <c r="D105">
        <v>5464622</v>
      </c>
      <c r="E105">
        <v>1</v>
      </c>
      <c r="F105">
        <v>1</v>
      </c>
      <c r="G105">
        <v>1</v>
      </c>
      <c r="H105">
        <v>3</v>
      </c>
      <c r="I105" t="s">
        <v>561</v>
      </c>
      <c r="J105" t="s">
        <v>562</v>
      </c>
      <c r="K105" t="s">
        <v>563</v>
      </c>
      <c r="L105">
        <v>1354</v>
      </c>
      <c r="N105">
        <v>1010</v>
      </c>
      <c r="O105" t="s">
        <v>76</v>
      </c>
      <c r="P105" t="s">
        <v>76</v>
      </c>
      <c r="Q105">
        <v>1</v>
      </c>
      <c r="Y105">
        <v>1</v>
      </c>
      <c r="AA105">
        <v>23.45</v>
      </c>
      <c r="AB105">
        <v>0</v>
      </c>
      <c r="AC105">
        <v>0</v>
      </c>
      <c r="AD105">
        <v>0</v>
      </c>
      <c r="AN105">
        <v>0</v>
      </c>
      <c r="AO105">
        <v>1</v>
      </c>
      <c r="AP105">
        <v>0</v>
      </c>
      <c r="AQ105">
        <v>0</v>
      </c>
      <c r="AR105">
        <v>0</v>
      </c>
      <c r="AT105">
        <v>1</v>
      </c>
      <c r="AV105">
        <v>0</v>
      </c>
      <c r="AW105">
        <v>2</v>
      </c>
      <c r="AX105">
        <v>7674931</v>
      </c>
      <c r="AY105">
        <v>1</v>
      </c>
      <c r="AZ105">
        <v>0</v>
      </c>
      <c r="BA105">
        <v>105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</row>
    <row r="106" spans="1:75" ht="12.75">
      <c r="A106">
        <f>ROW(Source!A41)</f>
        <v>41</v>
      </c>
      <c r="B106">
        <v>7674932</v>
      </c>
      <c r="C106">
        <v>7674926</v>
      </c>
      <c r="D106">
        <v>5465031</v>
      </c>
      <c r="E106">
        <v>1</v>
      </c>
      <c r="F106">
        <v>1</v>
      </c>
      <c r="G106">
        <v>1</v>
      </c>
      <c r="H106">
        <v>3</v>
      </c>
      <c r="I106" t="s">
        <v>564</v>
      </c>
      <c r="J106" t="s">
        <v>565</v>
      </c>
      <c r="K106" t="s">
        <v>566</v>
      </c>
      <c r="L106">
        <v>1301</v>
      </c>
      <c r="N106">
        <v>1003</v>
      </c>
      <c r="O106" t="s">
        <v>201</v>
      </c>
      <c r="P106" t="s">
        <v>201</v>
      </c>
      <c r="Q106">
        <v>1</v>
      </c>
      <c r="Y106">
        <v>20</v>
      </c>
      <c r="AA106">
        <v>38</v>
      </c>
      <c r="AB106">
        <v>0</v>
      </c>
      <c r="AC106">
        <v>0</v>
      </c>
      <c r="AD106">
        <v>0</v>
      </c>
      <c r="AN106">
        <v>0</v>
      </c>
      <c r="AO106">
        <v>1</v>
      </c>
      <c r="AP106">
        <v>0</v>
      </c>
      <c r="AQ106">
        <v>0</v>
      </c>
      <c r="AR106">
        <v>0</v>
      </c>
      <c r="AT106">
        <v>20</v>
      </c>
      <c r="AV106">
        <v>0</v>
      </c>
      <c r="AW106">
        <v>2</v>
      </c>
      <c r="AX106">
        <v>7674932</v>
      </c>
      <c r="AY106">
        <v>1</v>
      </c>
      <c r="AZ106">
        <v>0</v>
      </c>
      <c r="BA106">
        <v>106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</row>
    <row r="107" spans="1:75" ht="12.75">
      <c r="A107">
        <f>ROW(Source!A41)</f>
        <v>41</v>
      </c>
      <c r="B107">
        <v>7674933</v>
      </c>
      <c r="C107">
        <v>7674926</v>
      </c>
      <c r="D107">
        <v>5466112</v>
      </c>
      <c r="E107">
        <v>1</v>
      </c>
      <c r="F107">
        <v>1</v>
      </c>
      <c r="G107">
        <v>1</v>
      </c>
      <c r="H107">
        <v>3</v>
      </c>
      <c r="I107" t="s">
        <v>567</v>
      </c>
      <c r="J107" t="s">
        <v>568</v>
      </c>
      <c r="K107" t="s">
        <v>569</v>
      </c>
      <c r="L107">
        <v>1354</v>
      </c>
      <c r="N107">
        <v>1010</v>
      </c>
      <c r="O107" t="s">
        <v>76</v>
      </c>
      <c r="P107" t="s">
        <v>76</v>
      </c>
      <c r="Q107">
        <v>1</v>
      </c>
      <c r="Y107">
        <v>2</v>
      </c>
      <c r="AA107">
        <v>3.84</v>
      </c>
      <c r="AB107">
        <v>0</v>
      </c>
      <c r="AC107">
        <v>0</v>
      </c>
      <c r="AD107">
        <v>0</v>
      </c>
      <c r="AN107">
        <v>2</v>
      </c>
      <c r="AO107">
        <v>1</v>
      </c>
      <c r="AP107">
        <v>0</v>
      </c>
      <c r="AQ107">
        <v>0</v>
      </c>
      <c r="AR107">
        <v>0</v>
      </c>
      <c r="AT107">
        <v>2</v>
      </c>
      <c r="AV107">
        <v>0</v>
      </c>
      <c r="AW107">
        <v>2</v>
      </c>
      <c r="AX107">
        <v>7674933</v>
      </c>
      <c r="AY107">
        <v>1</v>
      </c>
      <c r="AZ107">
        <v>0</v>
      </c>
      <c r="BA107">
        <v>107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</row>
    <row r="108" spans="1:75" ht="12.75">
      <c r="A108">
        <f>ROW(Source!A42)</f>
        <v>42</v>
      </c>
      <c r="B108">
        <v>7674935</v>
      </c>
      <c r="C108">
        <v>7674934</v>
      </c>
      <c r="D108">
        <v>5514154</v>
      </c>
      <c r="E108">
        <v>1</v>
      </c>
      <c r="F108">
        <v>1</v>
      </c>
      <c r="G108">
        <v>1</v>
      </c>
      <c r="H108">
        <v>1</v>
      </c>
      <c r="I108" t="s">
        <v>475</v>
      </c>
      <c r="K108" t="s">
        <v>476</v>
      </c>
      <c r="L108">
        <v>1369</v>
      </c>
      <c r="N108">
        <v>1013</v>
      </c>
      <c r="O108" t="s">
        <v>347</v>
      </c>
      <c r="P108" t="s">
        <v>347</v>
      </c>
      <c r="Q108">
        <v>1</v>
      </c>
      <c r="Y108">
        <v>4.8</v>
      </c>
      <c r="AA108">
        <v>0</v>
      </c>
      <c r="AB108">
        <v>0</v>
      </c>
      <c r="AC108">
        <v>0</v>
      </c>
      <c r="AD108">
        <v>9.08</v>
      </c>
      <c r="AN108">
        <v>0</v>
      </c>
      <c r="AO108">
        <v>1</v>
      </c>
      <c r="AP108">
        <v>0</v>
      </c>
      <c r="AQ108">
        <v>0</v>
      </c>
      <c r="AR108">
        <v>0</v>
      </c>
      <c r="AT108">
        <v>4.8</v>
      </c>
      <c r="AV108">
        <v>1</v>
      </c>
      <c r="AW108">
        <v>2</v>
      </c>
      <c r="AX108">
        <v>7674935</v>
      </c>
      <c r="AY108">
        <v>1</v>
      </c>
      <c r="AZ108">
        <v>0</v>
      </c>
      <c r="BA108">
        <v>108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</row>
    <row r="109" spans="1:75" ht="12.75">
      <c r="A109">
        <f>ROW(Source!A42)</f>
        <v>42</v>
      </c>
      <c r="B109">
        <v>7674936</v>
      </c>
      <c r="C109">
        <v>7674934</v>
      </c>
      <c r="D109">
        <v>121548</v>
      </c>
      <c r="E109">
        <v>1</v>
      </c>
      <c r="F109">
        <v>1</v>
      </c>
      <c r="G109">
        <v>1</v>
      </c>
      <c r="H109">
        <v>1</v>
      </c>
      <c r="I109" t="s">
        <v>39</v>
      </c>
      <c r="K109" t="s">
        <v>348</v>
      </c>
      <c r="L109">
        <v>608254</v>
      </c>
      <c r="N109">
        <v>1013</v>
      </c>
      <c r="O109" t="s">
        <v>349</v>
      </c>
      <c r="P109" t="s">
        <v>349</v>
      </c>
      <c r="Q109">
        <v>1</v>
      </c>
      <c r="Y109">
        <v>2.62</v>
      </c>
      <c r="AA109">
        <v>0</v>
      </c>
      <c r="AB109">
        <v>0</v>
      </c>
      <c r="AC109">
        <v>0</v>
      </c>
      <c r="AD109">
        <v>0</v>
      </c>
      <c r="AN109">
        <v>0</v>
      </c>
      <c r="AO109">
        <v>1</v>
      </c>
      <c r="AP109">
        <v>0</v>
      </c>
      <c r="AQ109">
        <v>0</v>
      </c>
      <c r="AR109">
        <v>0</v>
      </c>
      <c r="AT109">
        <v>2.62</v>
      </c>
      <c r="AV109">
        <v>2</v>
      </c>
      <c r="AW109">
        <v>2</v>
      </c>
      <c r="AX109">
        <v>7674936</v>
      </c>
      <c r="AY109">
        <v>1</v>
      </c>
      <c r="AZ109">
        <v>0</v>
      </c>
      <c r="BA109">
        <v>109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</row>
    <row r="110" spans="1:75" ht="12.75">
      <c r="A110">
        <f>ROW(Source!A42)</f>
        <v>42</v>
      </c>
      <c r="B110">
        <v>7674937</v>
      </c>
      <c r="C110">
        <v>7674934</v>
      </c>
      <c r="D110">
        <v>5493882</v>
      </c>
      <c r="E110">
        <v>1</v>
      </c>
      <c r="F110">
        <v>1</v>
      </c>
      <c r="G110">
        <v>1</v>
      </c>
      <c r="H110">
        <v>2</v>
      </c>
      <c r="I110" t="s">
        <v>385</v>
      </c>
      <c r="J110" t="s">
        <v>351</v>
      </c>
      <c r="K110" t="s">
        <v>386</v>
      </c>
      <c r="L110">
        <v>1368</v>
      </c>
      <c r="N110">
        <v>1011</v>
      </c>
      <c r="O110" t="s">
        <v>364</v>
      </c>
      <c r="P110" t="s">
        <v>364</v>
      </c>
      <c r="Q110">
        <v>1</v>
      </c>
      <c r="Y110">
        <v>0.01</v>
      </c>
      <c r="AA110">
        <v>0</v>
      </c>
      <c r="AB110">
        <v>112</v>
      </c>
      <c r="AC110">
        <v>13.5</v>
      </c>
      <c r="AD110">
        <v>0</v>
      </c>
      <c r="AN110">
        <v>0</v>
      </c>
      <c r="AO110">
        <v>1</v>
      </c>
      <c r="AP110">
        <v>0</v>
      </c>
      <c r="AQ110">
        <v>0</v>
      </c>
      <c r="AR110">
        <v>0</v>
      </c>
      <c r="AT110">
        <v>0.01</v>
      </c>
      <c r="AV110">
        <v>0</v>
      </c>
      <c r="AW110">
        <v>2</v>
      </c>
      <c r="AX110">
        <v>7674937</v>
      </c>
      <c r="AY110">
        <v>1</v>
      </c>
      <c r="AZ110">
        <v>0</v>
      </c>
      <c r="BA110">
        <v>110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</row>
    <row r="111" spans="1:75" ht="12.75">
      <c r="A111">
        <f>ROW(Source!A42)</f>
        <v>42</v>
      </c>
      <c r="B111">
        <v>7674938</v>
      </c>
      <c r="C111">
        <v>7674934</v>
      </c>
      <c r="D111">
        <v>5494682</v>
      </c>
      <c r="E111">
        <v>1</v>
      </c>
      <c r="F111">
        <v>1</v>
      </c>
      <c r="G111">
        <v>1</v>
      </c>
      <c r="H111">
        <v>2</v>
      </c>
      <c r="I111" t="s">
        <v>541</v>
      </c>
      <c r="J111" t="s">
        <v>542</v>
      </c>
      <c r="K111" t="s">
        <v>543</v>
      </c>
      <c r="L111">
        <v>1368</v>
      </c>
      <c r="N111">
        <v>1011</v>
      </c>
      <c r="O111" t="s">
        <v>364</v>
      </c>
      <c r="P111" t="s">
        <v>364</v>
      </c>
      <c r="Q111">
        <v>1</v>
      </c>
      <c r="Y111">
        <v>2.6</v>
      </c>
      <c r="AA111">
        <v>0</v>
      </c>
      <c r="AB111">
        <v>100.1</v>
      </c>
      <c r="AC111">
        <v>13.5</v>
      </c>
      <c r="AD111">
        <v>0</v>
      </c>
      <c r="AN111">
        <v>0</v>
      </c>
      <c r="AO111">
        <v>1</v>
      </c>
      <c r="AP111">
        <v>0</v>
      </c>
      <c r="AQ111">
        <v>0</v>
      </c>
      <c r="AR111">
        <v>0</v>
      </c>
      <c r="AT111">
        <v>2.6</v>
      </c>
      <c r="AV111">
        <v>0</v>
      </c>
      <c r="AW111">
        <v>2</v>
      </c>
      <c r="AX111">
        <v>7674938</v>
      </c>
      <c r="AY111">
        <v>1</v>
      </c>
      <c r="AZ111">
        <v>0</v>
      </c>
      <c r="BA111">
        <v>111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</row>
    <row r="112" spans="1:75" ht="12.75">
      <c r="A112">
        <f>ROW(Source!A42)</f>
        <v>42</v>
      </c>
      <c r="B112">
        <v>7674939</v>
      </c>
      <c r="C112">
        <v>7674934</v>
      </c>
      <c r="D112">
        <v>5496870</v>
      </c>
      <c r="E112">
        <v>1</v>
      </c>
      <c r="F112">
        <v>1</v>
      </c>
      <c r="G112">
        <v>1</v>
      </c>
      <c r="H112">
        <v>2</v>
      </c>
      <c r="I112" t="s">
        <v>393</v>
      </c>
      <c r="J112" t="s">
        <v>394</v>
      </c>
      <c r="K112" t="s">
        <v>395</v>
      </c>
      <c r="L112">
        <v>1368</v>
      </c>
      <c r="N112">
        <v>1011</v>
      </c>
      <c r="O112" t="s">
        <v>364</v>
      </c>
      <c r="P112" t="s">
        <v>364</v>
      </c>
      <c r="Q112">
        <v>1</v>
      </c>
      <c r="Y112">
        <v>0.01</v>
      </c>
      <c r="AA112">
        <v>0</v>
      </c>
      <c r="AB112">
        <v>75.4</v>
      </c>
      <c r="AC112">
        <v>0</v>
      </c>
      <c r="AD112">
        <v>0</v>
      </c>
      <c r="AN112">
        <v>0</v>
      </c>
      <c r="AO112">
        <v>1</v>
      </c>
      <c r="AP112">
        <v>0</v>
      </c>
      <c r="AQ112">
        <v>0</v>
      </c>
      <c r="AR112">
        <v>0</v>
      </c>
      <c r="AT112">
        <v>0.01</v>
      </c>
      <c r="AV112">
        <v>0</v>
      </c>
      <c r="AW112">
        <v>2</v>
      </c>
      <c r="AX112">
        <v>7674939</v>
      </c>
      <c r="AY112">
        <v>1</v>
      </c>
      <c r="AZ112">
        <v>0</v>
      </c>
      <c r="BA112">
        <v>112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</row>
    <row r="113" spans="1:75" ht="12.75">
      <c r="A113">
        <f>ROW(Source!A42)</f>
        <v>42</v>
      </c>
      <c r="B113">
        <v>7674940</v>
      </c>
      <c r="C113">
        <v>7674934</v>
      </c>
      <c r="D113">
        <v>5492030</v>
      </c>
      <c r="E113">
        <v>1</v>
      </c>
      <c r="F113">
        <v>1</v>
      </c>
      <c r="G113">
        <v>1</v>
      </c>
      <c r="H113">
        <v>3</v>
      </c>
      <c r="I113" t="s">
        <v>570</v>
      </c>
      <c r="J113" t="s">
        <v>571</v>
      </c>
      <c r="K113" t="s">
        <v>572</v>
      </c>
      <c r="L113">
        <v>1358</v>
      </c>
      <c r="N113">
        <v>1010</v>
      </c>
      <c r="O113" t="s">
        <v>111</v>
      </c>
      <c r="P113" t="s">
        <v>111</v>
      </c>
      <c r="Q113">
        <v>10</v>
      </c>
      <c r="Y113">
        <v>1</v>
      </c>
      <c r="AA113">
        <v>82.56</v>
      </c>
      <c r="AB113">
        <v>0</v>
      </c>
      <c r="AC113">
        <v>0</v>
      </c>
      <c r="AD113">
        <v>0</v>
      </c>
      <c r="AN113">
        <v>0</v>
      </c>
      <c r="AO113">
        <v>1</v>
      </c>
      <c r="AP113">
        <v>0</v>
      </c>
      <c r="AQ113">
        <v>0</v>
      </c>
      <c r="AR113">
        <v>0</v>
      </c>
      <c r="AT113">
        <v>1</v>
      </c>
      <c r="AV113">
        <v>0</v>
      </c>
      <c r="AW113">
        <v>2</v>
      </c>
      <c r="AX113">
        <v>7674940</v>
      </c>
      <c r="AY113">
        <v>1</v>
      </c>
      <c r="AZ113">
        <v>0</v>
      </c>
      <c r="BA113">
        <v>113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</row>
    <row r="114" spans="1:75" ht="12.75">
      <c r="A114">
        <f>ROW(Source!A74)</f>
        <v>74</v>
      </c>
      <c r="B114">
        <v>7674439</v>
      </c>
      <c r="C114">
        <v>7674438</v>
      </c>
      <c r="D114">
        <v>5521930</v>
      </c>
      <c r="E114">
        <v>1</v>
      </c>
      <c r="F114">
        <v>1</v>
      </c>
      <c r="G114">
        <v>1</v>
      </c>
      <c r="H114">
        <v>1</v>
      </c>
      <c r="I114" t="s">
        <v>573</v>
      </c>
      <c r="K114" t="s">
        <v>574</v>
      </c>
      <c r="L114">
        <v>1369</v>
      </c>
      <c r="N114">
        <v>1013</v>
      </c>
      <c r="O114" t="s">
        <v>347</v>
      </c>
      <c r="P114" t="s">
        <v>347</v>
      </c>
      <c r="Q114">
        <v>1</v>
      </c>
      <c r="Y114">
        <v>1358.14</v>
      </c>
      <c r="AA114">
        <v>0</v>
      </c>
      <c r="AB114">
        <v>0</v>
      </c>
      <c r="AC114">
        <v>0</v>
      </c>
      <c r="AD114">
        <v>9.77</v>
      </c>
      <c r="AN114">
        <v>0</v>
      </c>
      <c r="AO114">
        <v>1</v>
      </c>
      <c r="AP114">
        <v>1</v>
      </c>
      <c r="AQ114">
        <v>0</v>
      </c>
      <c r="AR114">
        <v>0</v>
      </c>
      <c r="AT114">
        <v>1940.2</v>
      </c>
      <c r="AU114" t="s">
        <v>169</v>
      </c>
      <c r="AV114">
        <v>1</v>
      </c>
      <c r="AW114">
        <v>2</v>
      </c>
      <c r="AX114">
        <v>7674439</v>
      </c>
      <c r="AY114">
        <v>2</v>
      </c>
      <c r="AZ114">
        <v>4096</v>
      </c>
      <c r="BA114">
        <v>114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</row>
    <row r="115" spans="1:75" ht="12.75">
      <c r="A115">
        <f>ROW(Source!A74)</f>
        <v>74</v>
      </c>
      <c r="B115">
        <v>7674440</v>
      </c>
      <c r="C115">
        <v>7674438</v>
      </c>
      <c r="D115">
        <v>121548</v>
      </c>
      <c r="E115">
        <v>1</v>
      </c>
      <c r="F115">
        <v>1</v>
      </c>
      <c r="G115">
        <v>1</v>
      </c>
      <c r="H115">
        <v>1</v>
      </c>
      <c r="I115" t="s">
        <v>39</v>
      </c>
      <c r="K115" t="s">
        <v>348</v>
      </c>
      <c r="L115">
        <v>608254</v>
      </c>
      <c r="N115">
        <v>1013</v>
      </c>
      <c r="O115" t="s">
        <v>349</v>
      </c>
      <c r="P115" t="s">
        <v>349</v>
      </c>
      <c r="Q115">
        <v>1</v>
      </c>
      <c r="Y115">
        <v>82.51599999999999</v>
      </c>
      <c r="AA115">
        <v>0</v>
      </c>
      <c r="AB115">
        <v>0</v>
      </c>
      <c r="AC115">
        <v>0</v>
      </c>
      <c r="AD115">
        <v>0</v>
      </c>
      <c r="AN115">
        <v>0</v>
      </c>
      <c r="AO115">
        <v>1</v>
      </c>
      <c r="AP115">
        <v>1</v>
      </c>
      <c r="AQ115">
        <v>0</v>
      </c>
      <c r="AR115">
        <v>0</v>
      </c>
      <c r="AT115">
        <v>117.88</v>
      </c>
      <c r="AU115" t="s">
        <v>169</v>
      </c>
      <c r="AV115">
        <v>2</v>
      </c>
      <c r="AW115">
        <v>2</v>
      </c>
      <c r="AX115">
        <v>7674440</v>
      </c>
      <c r="AY115">
        <v>2</v>
      </c>
      <c r="AZ115">
        <v>4096</v>
      </c>
      <c r="BA115">
        <v>115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</row>
    <row r="116" spans="1:75" ht="12.75">
      <c r="A116">
        <f>ROW(Source!A74)</f>
        <v>74</v>
      </c>
      <c r="B116">
        <v>7674441</v>
      </c>
      <c r="C116">
        <v>7674438</v>
      </c>
      <c r="D116">
        <v>5493882</v>
      </c>
      <c r="E116">
        <v>1</v>
      </c>
      <c r="F116">
        <v>1</v>
      </c>
      <c r="G116">
        <v>1</v>
      </c>
      <c r="H116">
        <v>2</v>
      </c>
      <c r="I116" t="s">
        <v>385</v>
      </c>
      <c r="J116" t="s">
        <v>351</v>
      </c>
      <c r="K116" t="s">
        <v>386</v>
      </c>
      <c r="L116">
        <v>1368</v>
      </c>
      <c r="N116">
        <v>1011</v>
      </c>
      <c r="O116" t="s">
        <v>364</v>
      </c>
      <c r="P116" t="s">
        <v>364</v>
      </c>
      <c r="Q116">
        <v>1</v>
      </c>
      <c r="Y116">
        <v>71.568</v>
      </c>
      <c r="AA116">
        <v>0</v>
      </c>
      <c r="AB116">
        <v>112</v>
      </c>
      <c r="AC116">
        <v>13.5</v>
      </c>
      <c r="AD116">
        <v>0</v>
      </c>
      <c r="AN116">
        <v>0</v>
      </c>
      <c r="AO116">
        <v>1</v>
      </c>
      <c r="AP116">
        <v>1</v>
      </c>
      <c r="AQ116">
        <v>0</v>
      </c>
      <c r="AR116">
        <v>0</v>
      </c>
      <c r="AT116">
        <v>102.24</v>
      </c>
      <c r="AU116" t="s">
        <v>169</v>
      </c>
      <c r="AV116">
        <v>0</v>
      </c>
      <c r="AW116">
        <v>2</v>
      </c>
      <c r="AX116">
        <v>7674441</v>
      </c>
      <c r="AY116">
        <v>1</v>
      </c>
      <c r="AZ116">
        <v>0</v>
      </c>
      <c r="BA116">
        <v>116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</row>
    <row r="117" spans="1:75" ht="12.75">
      <c r="A117">
        <f>ROW(Source!A74)</f>
        <v>74</v>
      </c>
      <c r="B117">
        <v>7674442</v>
      </c>
      <c r="C117">
        <v>7674438</v>
      </c>
      <c r="D117">
        <v>5494274</v>
      </c>
      <c r="E117">
        <v>1</v>
      </c>
      <c r="F117">
        <v>1</v>
      </c>
      <c r="G117">
        <v>1</v>
      </c>
      <c r="H117">
        <v>2</v>
      </c>
      <c r="I117" t="s">
        <v>355</v>
      </c>
      <c r="J117" t="s">
        <v>356</v>
      </c>
      <c r="K117" t="s">
        <v>357</v>
      </c>
      <c r="L117">
        <v>1368</v>
      </c>
      <c r="N117">
        <v>1011</v>
      </c>
      <c r="O117" t="s">
        <v>364</v>
      </c>
      <c r="P117" t="s">
        <v>364</v>
      </c>
      <c r="Q117">
        <v>1</v>
      </c>
      <c r="Y117">
        <v>28.230999999999998</v>
      </c>
      <c r="AA117">
        <v>0</v>
      </c>
      <c r="AB117">
        <v>8.1</v>
      </c>
      <c r="AC117">
        <v>0</v>
      </c>
      <c r="AD117">
        <v>0</v>
      </c>
      <c r="AN117">
        <v>0</v>
      </c>
      <c r="AO117">
        <v>1</v>
      </c>
      <c r="AP117">
        <v>1</v>
      </c>
      <c r="AQ117">
        <v>0</v>
      </c>
      <c r="AR117">
        <v>0</v>
      </c>
      <c r="AT117">
        <v>40.33</v>
      </c>
      <c r="AU117" t="s">
        <v>169</v>
      </c>
      <c r="AV117">
        <v>0</v>
      </c>
      <c r="AW117">
        <v>2</v>
      </c>
      <c r="AX117">
        <v>7674442</v>
      </c>
      <c r="AY117">
        <v>1</v>
      </c>
      <c r="AZ117">
        <v>0</v>
      </c>
      <c r="BA117">
        <v>117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</row>
    <row r="118" spans="1:75" ht="12.75">
      <c r="A118">
        <f>ROW(Source!A74)</f>
        <v>74</v>
      </c>
      <c r="B118">
        <v>7674443</v>
      </c>
      <c r="C118">
        <v>7674438</v>
      </c>
      <c r="D118">
        <v>5494445</v>
      </c>
      <c r="E118">
        <v>1</v>
      </c>
      <c r="F118">
        <v>1</v>
      </c>
      <c r="G118">
        <v>1</v>
      </c>
      <c r="H118">
        <v>2</v>
      </c>
      <c r="I118" t="s">
        <v>575</v>
      </c>
      <c r="J118" t="s">
        <v>576</v>
      </c>
      <c r="K118" t="s">
        <v>577</v>
      </c>
      <c r="L118">
        <v>1368</v>
      </c>
      <c r="N118">
        <v>1011</v>
      </c>
      <c r="O118" t="s">
        <v>364</v>
      </c>
      <c r="P118" t="s">
        <v>364</v>
      </c>
      <c r="Q118">
        <v>1</v>
      </c>
      <c r="Y118">
        <v>4.641</v>
      </c>
      <c r="AA118">
        <v>0</v>
      </c>
      <c r="AB118">
        <v>70</v>
      </c>
      <c r="AC118">
        <v>11.6</v>
      </c>
      <c r="AD118">
        <v>0</v>
      </c>
      <c r="AN118">
        <v>0</v>
      </c>
      <c r="AO118">
        <v>1</v>
      </c>
      <c r="AP118">
        <v>1</v>
      </c>
      <c r="AQ118">
        <v>0</v>
      </c>
      <c r="AR118">
        <v>0</v>
      </c>
      <c r="AT118">
        <v>6.63</v>
      </c>
      <c r="AU118" t="s">
        <v>169</v>
      </c>
      <c r="AV118">
        <v>0</v>
      </c>
      <c r="AW118">
        <v>2</v>
      </c>
      <c r="AX118">
        <v>7674443</v>
      </c>
      <c r="AY118">
        <v>1</v>
      </c>
      <c r="AZ118">
        <v>0</v>
      </c>
      <c r="BA118">
        <v>118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</row>
    <row r="119" spans="1:75" ht="12.75">
      <c r="A119">
        <f>ROW(Source!A74)</f>
        <v>74</v>
      </c>
      <c r="B119">
        <v>7674444</v>
      </c>
      <c r="C119">
        <v>7674438</v>
      </c>
      <c r="D119">
        <v>5494999</v>
      </c>
      <c r="E119">
        <v>1</v>
      </c>
      <c r="F119">
        <v>1</v>
      </c>
      <c r="G119">
        <v>1</v>
      </c>
      <c r="H119">
        <v>2</v>
      </c>
      <c r="I119" t="s">
        <v>578</v>
      </c>
      <c r="J119" t="s">
        <v>448</v>
      </c>
      <c r="K119" t="s">
        <v>579</v>
      </c>
      <c r="L119">
        <v>1368</v>
      </c>
      <c r="N119">
        <v>1011</v>
      </c>
      <c r="O119" t="s">
        <v>364</v>
      </c>
      <c r="P119" t="s">
        <v>364</v>
      </c>
      <c r="Q119">
        <v>1</v>
      </c>
      <c r="Y119">
        <v>16.653</v>
      </c>
      <c r="AA119">
        <v>0</v>
      </c>
      <c r="AB119">
        <v>1.9</v>
      </c>
      <c r="AC119">
        <v>0</v>
      </c>
      <c r="AD119">
        <v>0</v>
      </c>
      <c r="AN119">
        <v>0</v>
      </c>
      <c r="AO119">
        <v>1</v>
      </c>
      <c r="AP119">
        <v>1</v>
      </c>
      <c r="AQ119">
        <v>0</v>
      </c>
      <c r="AR119">
        <v>0</v>
      </c>
      <c r="AT119">
        <v>23.79</v>
      </c>
      <c r="AU119" t="s">
        <v>169</v>
      </c>
      <c r="AV119">
        <v>0</v>
      </c>
      <c r="AW119">
        <v>2</v>
      </c>
      <c r="AX119">
        <v>7674444</v>
      </c>
      <c r="AY119">
        <v>1</v>
      </c>
      <c r="AZ119">
        <v>0</v>
      </c>
      <c r="BA119">
        <v>119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</row>
    <row r="120" spans="1:75" ht="12.75">
      <c r="A120">
        <f>ROW(Source!A74)</f>
        <v>74</v>
      </c>
      <c r="B120">
        <v>7674445</v>
      </c>
      <c r="C120">
        <v>7674438</v>
      </c>
      <c r="D120">
        <v>5496870</v>
      </c>
      <c r="E120">
        <v>1</v>
      </c>
      <c r="F120">
        <v>1</v>
      </c>
      <c r="G120">
        <v>1</v>
      </c>
      <c r="H120">
        <v>2</v>
      </c>
      <c r="I120" t="s">
        <v>393</v>
      </c>
      <c r="J120" t="s">
        <v>394</v>
      </c>
      <c r="K120" t="s">
        <v>395</v>
      </c>
      <c r="L120">
        <v>1368</v>
      </c>
      <c r="N120">
        <v>1011</v>
      </c>
      <c r="O120" t="s">
        <v>364</v>
      </c>
      <c r="P120" t="s">
        <v>364</v>
      </c>
      <c r="Q120">
        <v>1</v>
      </c>
      <c r="Y120">
        <v>6.3069999999999995</v>
      </c>
      <c r="AA120">
        <v>0</v>
      </c>
      <c r="AB120">
        <v>75.4</v>
      </c>
      <c r="AC120">
        <v>0</v>
      </c>
      <c r="AD120">
        <v>0</v>
      </c>
      <c r="AN120">
        <v>0</v>
      </c>
      <c r="AO120">
        <v>1</v>
      </c>
      <c r="AP120">
        <v>1</v>
      </c>
      <c r="AQ120">
        <v>0</v>
      </c>
      <c r="AR120">
        <v>0</v>
      </c>
      <c r="AT120">
        <v>9.01</v>
      </c>
      <c r="AU120" t="s">
        <v>169</v>
      </c>
      <c r="AV120">
        <v>0</v>
      </c>
      <c r="AW120">
        <v>2</v>
      </c>
      <c r="AX120">
        <v>7674445</v>
      </c>
      <c r="AY120">
        <v>1</v>
      </c>
      <c r="AZ120">
        <v>0</v>
      </c>
      <c r="BA120">
        <v>120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</row>
    <row r="121" spans="1:75" ht="12.75">
      <c r="A121">
        <f>ROW(Source!A74)</f>
        <v>74</v>
      </c>
      <c r="B121">
        <v>7674446</v>
      </c>
      <c r="C121">
        <v>7674438</v>
      </c>
      <c r="D121">
        <v>5443008</v>
      </c>
      <c r="E121">
        <v>1</v>
      </c>
      <c r="F121">
        <v>1</v>
      </c>
      <c r="G121">
        <v>1</v>
      </c>
      <c r="H121">
        <v>3</v>
      </c>
      <c r="I121" t="s">
        <v>580</v>
      </c>
      <c r="J121" t="s">
        <v>581</v>
      </c>
      <c r="K121" t="s">
        <v>582</v>
      </c>
      <c r="L121">
        <v>1348</v>
      </c>
      <c r="N121">
        <v>1009</v>
      </c>
      <c r="O121" t="s">
        <v>29</v>
      </c>
      <c r="P121" t="s">
        <v>29</v>
      </c>
      <c r="Q121">
        <v>1000</v>
      </c>
      <c r="Y121">
        <v>0</v>
      </c>
      <c r="AA121">
        <v>9424</v>
      </c>
      <c r="AB121">
        <v>0</v>
      </c>
      <c r="AC121">
        <v>0</v>
      </c>
      <c r="AD121">
        <v>0</v>
      </c>
      <c r="AN121">
        <v>0</v>
      </c>
      <c r="AO121">
        <v>1</v>
      </c>
      <c r="AP121">
        <v>1</v>
      </c>
      <c r="AQ121">
        <v>0</v>
      </c>
      <c r="AR121">
        <v>0</v>
      </c>
      <c r="AT121">
        <v>0.03</v>
      </c>
      <c r="AU121" t="s">
        <v>43</v>
      </c>
      <c r="AV121">
        <v>0</v>
      </c>
      <c r="AW121">
        <v>2</v>
      </c>
      <c r="AX121">
        <v>7674446</v>
      </c>
      <c r="AY121">
        <v>1</v>
      </c>
      <c r="AZ121">
        <v>0</v>
      </c>
      <c r="BA121">
        <v>121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</row>
    <row r="122" spans="1:75" ht="12.75">
      <c r="A122">
        <f>ROW(Source!A74)</f>
        <v>74</v>
      </c>
      <c r="B122">
        <v>7674447</v>
      </c>
      <c r="C122">
        <v>7674438</v>
      </c>
      <c r="D122">
        <v>5443211</v>
      </c>
      <c r="E122">
        <v>1</v>
      </c>
      <c r="F122">
        <v>1</v>
      </c>
      <c r="G122">
        <v>1</v>
      </c>
      <c r="H122">
        <v>3</v>
      </c>
      <c r="I122" t="s">
        <v>409</v>
      </c>
      <c r="J122" t="s">
        <v>410</v>
      </c>
      <c r="K122" t="s">
        <v>411</v>
      </c>
      <c r="L122">
        <v>1348</v>
      </c>
      <c r="N122">
        <v>1009</v>
      </c>
      <c r="O122" t="s">
        <v>29</v>
      </c>
      <c r="P122" t="s">
        <v>29</v>
      </c>
      <c r="Q122">
        <v>1000</v>
      </c>
      <c r="Y122">
        <v>0</v>
      </c>
      <c r="AA122">
        <v>9040</v>
      </c>
      <c r="AB122">
        <v>0</v>
      </c>
      <c r="AC122">
        <v>0</v>
      </c>
      <c r="AD122">
        <v>0</v>
      </c>
      <c r="AN122">
        <v>0</v>
      </c>
      <c r="AO122">
        <v>1</v>
      </c>
      <c r="AP122">
        <v>1</v>
      </c>
      <c r="AQ122">
        <v>0</v>
      </c>
      <c r="AR122">
        <v>0</v>
      </c>
      <c r="AT122">
        <v>0.16</v>
      </c>
      <c r="AU122" t="s">
        <v>43</v>
      </c>
      <c r="AV122">
        <v>0</v>
      </c>
      <c r="AW122">
        <v>2</v>
      </c>
      <c r="AX122">
        <v>7674447</v>
      </c>
      <c r="AY122">
        <v>1</v>
      </c>
      <c r="AZ122">
        <v>0</v>
      </c>
      <c r="BA122">
        <v>122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</row>
    <row r="123" spans="1:75" ht="12.75">
      <c r="A123">
        <f>ROW(Source!A74)</f>
        <v>74</v>
      </c>
      <c r="B123">
        <v>7674448</v>
      </c>
      <c r="C123">
        <v>7674438</v>
      </c>
      <c r="D123">
        <v>5457370</v>
      </c>
      <c r="E123">
        <v>1</v>
      </c>
      <c r="F123">
        <v>1</v>
      </c>
      <c r="G123">
        <v>1</v>
      </c>
      <c r="H123">
        <v>3</v>
      </c>
      <c r="I123" t="s">
        <v>583</v>
      </c>
      <c r="J123" t="s">
        <v>584</v>
      </c>
      <c r="K123" t="s">
        <v>585</v>
      </c>
      <c r="L123">
        <v>1348</v>
      </c>
      <c r="N123">
        <v>1009</v>
      </c>
      <c r="O123" t="s">
        <v>29</v>
      </c>
      <c r="P123" t="s">
        <v>29</v>
      </c>
      <c r="Q123">
        <v>1000</v>
      </c>
      <c r="Y123">
        <v>0</v>
      </c>
      <c r="AA123">
        <v>11255</v>
      </c>
      <c r="AB123">
        <v>0</v>
      </c>
      <c r="AC123">
        <v>0</v>
      </c>
      <c r="AD123">
        <v>0</v>
      </c>
      <c r="AN123">
        <v>0</v>
      </c>
      <c r="AO123">
        <v>1</v>
      </c>
      <c r="AP123">
        <v>1</v>
      </c>
      <c r="AQ123">
        <v>0</v>
      </c>
      <c r="AR123">
        <v>0</v>
      </c>
      <c r="AT123">
        <v>4</v>
      </c>
      <c r="AU123" t="s">
        <v>43</v>
      </c>
      <c r="AV123">
        <v>0</v>
      </c>
      <c r="AW123">
        <v>2</v>
      </c>
      <c r="AX123">
        <v>7674448</v>
      </c>
      <c r="AY123">
        <v>1</v>
      </c>
      <c r="AZ123">
        <v>0</v>
      </c>
      <c r="BA123">
        <v>123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</row>
    <row r="124" spans="1:75" ht="12.75">
      <c r="A124">
        <f>ROW(Source!A74)</f>
        <v>74</v>
      </c>
      <c r="B124">
        <v>7674449</v>
      </c>
      <c r="C124">
        <v>7674438</v>
      </c>
      <c r="D124">
        <v>5457598</v>
      </c>
      <c r="E124">
        <v>1</v>
      </c>
      <c r="F124">
        <v>1</v>
      </c>
      <c r="G124">
        <v>1</v>
      </c>
      <c r="H124">
        <v>3</v>
      </c>
      <c r="I124" t="s">
        <v>209</v>
      </c>
      <c r="J124" t="s">
        <v>211</v>
      </c>
      <c r="K124" t="s">
        <v>210</v>
      </c>
      <c r="L124">
        <v>1354</v>
      </c>
      <c r="N124">
        <v>1010</v>
      </c>
      <c r="O124" t="s">
        <v>76</v>
      </c>
      <c r="P124" t="s">
        <v>76</v>
      </c>
      <c r="Q124">
        <v>1</v>
      </c>
      <c r="Y124">
        <v>0</v>
      </c>
      <c r="AA124">
        <v>0</v>
      </c>
      <c r="AB124">
        <v>0</v>
      </c>
      <c r="AC124">
        <v>0</v>
      </c>
      <c r="AD124">
        <v>0</v>
      </c>
      <c r="AN124">
        <v>1</v>
      </c>
      <c r="AO124">
        <v>1</v>
      </c>
      <c r="AP124">
        <v>1</v>
      </c>
      <c r="AQ124">
        <v>0</v>
      </c>
      <c r="AR124">
        <v>0</v>
      </c>
      <c r="AT124">
        <v>200</v>
      </c>
      <c r="AU124" t="s">
        <v>43</v>
      </c>
      <c r="AV124">
        <v>0</v>
      </c>
      <c r="AW124">
        <v>2</v>
      </c>
      <c r="AX124">
        <v>7674449</v>
      </c>
      <c r="AY124">
        <v>1</v>
      </c>
      <c r="AZ124">
        <v>0</v>
      </c>
      <c r="BA124">
        <v>124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</row>
    <row r="125" spans="1:75" ht="12.75">
      <c r="A125">
        <f>ROW(Source!A74)</f>
        <v>74</v>
      </c>
      <c r="B125">
        <v>7674450</v>
      </c>
      <c r="C125">
        <v>7674438</v>
      </c>
      <c r="D125">
        <v>5466894</v>
      </c>
      <c r="E125">
        <v>1</v>
      </c>
      <c r="F125">
        <v>1</v>
      </c>
      <c r="G125">
        <v>1</v>
      </c>
      <c r="H125">
        <v>3</v>
      </c>
      <c r="I125" t="s">
        <v>586</v>
      </c>
      <c r="J125" t="s">
        <v>587</v>
      </c>
      <c r="K125" t="s">
        <v>588</v>
      </c>
      <c r="L125">
        <v>1339</v>
      </c>
      <c r="N125">
        <v>1007</v>
      </c>
      <c r="O125" t="s">
        <v>196</v>
      </c>
      <c r="P125" t="s">
        <v>196</v>
      </c>
      <c r="Q125">
        <v>1</v>
      </c>
      <c r="Y125">
        <v>0</v>
      </c>
      <c r="AA125">
        <v>560</v>
      </c>
      <c r="AB125">
        <v>0</v>
      </c>
      <c r="AC125">
        <v>0</v>
      </c>
      <c r="AD125">
        <v>0</v>
      </c>
      <c r="AN125">
        <v>0</v>
      </c>
      <c r="AO125">
        <v>1</v>
      </c>
      <c r="AP125">
        <v>1</v>
      </c>
      <c r="AQ125">
        <v>0</v>
      </c>
      <c r="AR125">
        <v>0</v>
      </c>
      <c r="AT125">
        <v>29.1</v>
      </c>
      <c r="AU125" t="s">
        <v>43</v>
      </c>
      <c r="AV125">
        <v>0</v>
      </c>
      <c r="AW125">
        <v>2</v>
      </c>
      <c r="AX125">
        <v>7674450</v>
      </c>
      <c r="AY125">
        <v>1</v>
      </c>
      <c r="AZ125">
        <v>0</v>
      </c>
      <c r="BA125">
        <v>125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</row>
    <row r="126" spans="1:75" ht="12.75">
      <c r="A126">
        <f>ROW(Source!A74)</f>
        <v>74</v>
      </c>
      <c r="B126">
        <v>7674451</v>
      </c>
      <c r="C126">
        <v>7674438</v>
      </c>
      <c r="D126">
        <v>5467853</v>
      </c>
      <c r="E126">
        <v>1</v>
      </c>
      <c r="F126">
        <v>1</v>
      </c>
      <c r="G126">
        <v>1</v>
      </c>
      <c r="H126">
        <v>3</v>
      </c>
      <c r="I126" t="s">
        <v>589</v>
      </c>
      <c r="J126" t="s">
        <v>590</v>
      </c>
      <c r="K126" t="s">
        <v>591</v>
      </c>
      <c r="L126">
        <v>1339</v>
      </c>
      <c r="N126">
        <v>1007</v>
      </c>
      <c r="O126" t="s">
        <v>196</v>
      </c>
      <c r="P126" t="s">
        <v>196</v>
      </c>
      <c r="Q126">
        <v>1</v>
      </c>
      <c r="Y126">
        <v>0</v>
      </c>
      <c r="AA126">
        <v>463.3</v>
      </c>
      <c r="AB126">
        <v>0</v>
      </c>
      <c r="AC126">
        <v>0</v>
      </c>
      <c r="AD126">
        <v>0</v>
      </c>
      <c r="AN126">
        <v>0</v>
      </c>
      <c r="AO126">
        <v>1</v>
      </c>
      <c r="AP126">
        <v>1</v>
      </c>
      <c r="AQ126">
        <v>0</v>
      </c>
      <c r="AR126">
        <v>0</v>
      </c>
      <c r="AT126">
        <v>0.031</v>
      </c>
      <c r="AU126" t="s">
        <v>43</v>
      </c>
      <c r="AV126">
        <v>0</v>
      </c>
      <c r="AW126">
        <v>2</v>
      </c>
      <c r="AX126">
        <v>7674451</v>
      </c>
      <c r="AY126">
        <v>1</v>
      </c>
      <c r="AZ126">
        <v>0</v>
      </c>
      <c r="BA126">
        <v>126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</row>
    <row r="127" spans="1:75" ht="12.75">
      <c r="A127">
        <f>ROW(Source!A74)</f>
        <v>74</v>
      </c>
      <c r="B127">
        <v>7674452</v>
      </c>
      <c r="C127">
        <v>7674438</v>
      </c>
      <c r="D127">
        <v>5468604</v>
      </c>
      <c r="E127">
        <v>1</v>
      </c>
      <c r="F127">
        <v>1</v>
      </c>
      <c r="G127">
        <v>1</v>
      </c>
      <c r="H127">
        <v>3</v>
      </c>
      <c r="I127" t="s">
        <v>189</v>
      </c>
      <c r="J127" t="s">
        <v>192</v>
      </c>
      <c r="K127" t="s">
        <v>190</v>
      </c>
      <c r="L127">
        <v>1356</v>
      </c>
      <c r="N127">
        <v>1010</v>
      </c>
      <c r="O127" t="s">
        <v>191</v>
      </c>
      <c r="P127" t="s">
        <v>191</v>
      </c>
      <c r="Q127">
        <v>1000</v>
      </c>
      <c r="Y127">
        <v>0</v>
      </c>
      <c r="AA127">
        <v>1752.6</v>
      </c>
      <c r="AB127">
        <v>0</v>
      </c>
      <c r="AC127">
        <v>0</v>
      </c>
      <c r="AD127">
        <v>0</v>
      </c>
      <c r="AN127">
        <v>0</v>
      </c>
      <c r="AO127">
        <v>1</v>
      </c>
      <c r="AP127">
        <v>1</v>
      </c>
      <c r="AQ127">
        <v>0</v>
      </c>
      <c r="AR127">
        <v>0</v>
      </c>
      <c r="AT127">
        <v>0.106</v>
      </c>
      <c r="AU127" t="s">
        <v>43</v>
      </c>
      <c r="AV127">
        <v>0</v>
      </c>
      <c r="AW127">
        <v>2</v>
      </c>
      <c r="AX127">
        <v>7674452</v>
      </c>
      <c r="AY127">
        <v>1</v>
      </c>
      <c r="AZ127">
        <v>0</v>
      </c>
      <c r="BA127">
        <v>127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</row>
    <row r="128" spans="1:75" ht="12.75">
      <c r="A128">
        <f>ROW(Source!A75)</f>
        <v>75</v>
      </c>
      <c r="B128">
        <v>7674463</v>
      </c>
      <c r="C128">
        <v>7674462</v>
      </c>
      <c r="D128">
        <v>5518255</v>
      </c>
      <c r="E128">
        <v>1</v>
      </c>
      <c r="F128">
        <v>1</v>
      </c>
      <c r="G128">
        <v>1</v>
      </c>
      <c r="H128">
        <v>1</v>
      </c>
      <c r="I128" t="s">
        <v>533</v>
      </c>
      <c r="K128" t="s">
        <v>534</v>
      </c>
      <c r="L128">
        <v>1369</v>
      </c>
      <c r="N128">
        <v>1013</v>
      </c>
      <c r="O128" t="s">
        <v>347</v>
      </c>
      <c r="P128" t="s">
        <v>347</v>
      </c>
      <c r="Q128">
        <v>1</v>
      </c>
      <c r="Y128">
        <v>243.07</v>
      </c>
      <c r="AA128">
        <v>0</v>
      </c>
      <c r="AB128">
        <v>0</v>
      </c>
      <c r="AC128">
        <v>0</v>
      </c>
      <c r="AD128">
        <v>9.3</v>
      </c>
      <c r="AN128">
        <v>0</v>
      </c>
      <c r="AO128">
        <v>1</v>
      </c>
      <c r="AP128">
        <v>0</v>
      </c>
      <c r="AQ128">
        <v>0</v>
      </c>
      <c r="AR128">
        <v>0</v>
      </c>
      <c r="AT128">
        <v>243.07</v>
      </c>
      <c r="AV128">
        <v>1</v>
      </c>
      <c r="AW128">
        <v>2</v>
      </c>
      <c r="AX128">
        <v>7674463</v>
      </c>
      <c r="AY128">
        <v>1</v>
      </c>
      <c r="AZ128">
        <v>0</v>
      </c>
      <c r="BA128">
        <v>128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</row>
    <row r="129" spans="1:75" ht="12.75">
      <c r="A129">
        <f>ROW(Source!A75)</f>
        <v>75</v>
      </c>
      <c r="B129">
        <v>7674464</v>
      </c>
      <c r="C129">
        <v>7674462</v>
      </c>
      <c r="D129">
        <v>121548</v>
      </c>
      <c r="E129">
        <v>1</v>
      </c>
      <c r="F129">
        <v>1</v>
      </c>
      <c r="G129">
        <v>1</v>
      </c>
      <c r="H129">
        <v>1</v>
      </c>
      <c r="I129" t="s">
        <v>39</v>
      </c>
      <c r="K129" t="s">
        <v>348</v>
      </c>
      <c r="L129">
        <v>608254</v>
      </c>
      <c r="N129">
        <v>1013</v>
      </c>
      <c r="O129" t="s">
        <v>349</v>
      </c>
      <c r="P129" t="s">
        <v>349</v>
      </c>
      <c r="Q129">
        <v>1</v>
      </c>
      <c r="Y129">
        <v>21.33</v>
      </c>
      <c r="AA129">
        <v>0</v>
      </c>
      <c r="AB129">
        <v>0</v>
      </c>
      <c r="AC129">
        <v>0</v>
      </c>
      <c r="AD129">
        <v>0</v>
      </c>
      <c r="AN129">
        <v>0</v>
      </c>
      <c r="AO129">
        <v>1</v>
      </c>
      <c r="AP129">
        <v>0</v>
      </c>
      <c r="AQ129">
        <v>0</v>
      </c>
      <c r="AR129">
        <v>0</v>
      </c>
      <c r="AT129">
        <v>21.33</v>
      </c>
      <c r="AV129">
        <v>2</v>
      </c>
      <c r="AW129">
        <v>2</v>
      </c>
      <c r="AX129">
        <v>7674464</v>
      </c>
      <c r="AY129">
        <v>1</v>
      </c>
      <c r="AZ129">
        <v>0</v>
      </c>
      <c r="BA129">
        <v>129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</row>
    <row r="130" spans="1:75" ht="12.75">
      <c r="A130">
        <f>ROW(Source!A75)</f>
        <v>75</v>
      </c>
      <c r="B130">
        <v>7674465</v>
      </c>
      <c r="C130">
        <v>7674462</v>
      </c>
      <c r="D130">
        <v>5493882</v>
      </c>
      <c r="E130">
        <v>1</v>
      </c>
      <c r="F130">
        <v>1</v>
      </c>
      <c r="G130">
        <v>1</v>
      </c>
      <c r="H130">
        <v>2</v>
      </c>
      <c r="I130" t="s">
        <v>385</v>
      </c>
      <c r="J130" t="s">
        <v>351</v>
      </c>
      <c r="K130" t="s">
        <v>386</v>
      </c>
      <c r="L130">
        <v>1368</v>
      </c>
      <c r="N130">
        <v>1011</v>
      </c>
      <c r="O130" t="s">
        <v>364</v>
      </c>
      <c r="P130" t="s">
        <v>364</v>
      </c>
      <c r="Q130">
        <v>1</v>
      </c>
      <c r="Y130">
        <v>20.5</v>
      </c>
      <c r="AA130">
        <v>0</v>
      </c>
      <c r="AB130">
        <v>112</v>
      </c>
      <c r="AC130">
        <v>13.5</v>
      </c>
      <c r="AD130">
        <v>0</v>
      </c>
      <c r="AN130">
        <v>0</v>
      </c>
      <c r="AO130">
        <v>1</v>
      </c>
      <c r="AP130">
        <v>0</v>
      </c>
      <c r="AQ130">
        <v>0</v>
      </c>
      <c r="AR130">
        <v>0</v>
      </c>
      <c r="AT130">
        <v>20.5</v>
      </c>
      <c r="AV130">
        <v>0</v>
      </c>
      <c r="AW130">
        <v>2</v>
      </c>
      <c r="AX130">
        <v>7674465</v>
      </c>
      <c r="AY130">
        <v>1</v>
      </c>
      <c r="AZ130">
        <v>0</v>
      </c>
      <c r="BA130">
        <v>130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</row>
    <row r="131" spans="1:75" ht="12.75">
      <c r="A131">
        <f>ROW(Source!A75)</f>
        <v>75</v>
      </c>
      <c r="B131">
        <v>7674466</v>
      </c>
      <c r="C131">
        <v>7674462</v>
      </c>
      <c r="D131">
        <v>5494265</v>
      </c>
      <c r="E131">
        <v>1</v>
      </c>
      <c r="F131">
        <v>1</v>
      </c>
      <c r="G131">
        <v>1</v>
      </c>
      <c r="H131">
        <v>2</v>
      </c>
      <c r="I131" t="s">
        <v>592</v>
      </c>
      <c r="J131" t="s">
        <v>593</v>
      </c>
      <c r="K131" t="s">
        <v>594</v>
      </c>
      <c r="L131">
        <v>1368</v>
      </c>
      <c r="N131">
        <v>1011</v>
      </c>
      <c r="O131" t="s">
        <v>364</v>
      </c>
      <c r="P131" t="s">
        <v>364</v>
      </c>
      <c r="Q131">
        <v>1</v>
      </c>
      <c r="Y131">
        <v>6.91</v>
      </c>
      <c r="AA131">
        <v>0</v>
      </c>
      <c r="AB131">
        <v>14</v>
      </c>
      <c r="AC131">
        <v>0</v>
      </c>
      <c r="AD131">
        <v>0</v>
      </c>
      <c r="AN131">
        <v>0</v>
      </c>
      <c r="AO131">
        <v>1</v>
      </c>
      <c r="AP131">
        <v>0</v>
      </c>
      <c r="AQ131">
        <v>0</v>
      </c>
      <c r="AR131">
        <v>0</v>
      </c>
      <c r="AT131">
        <v>6.91</v>
      </c>
      <c r="AV131">
        <v>0</v>
      </c>
      <c r="AW131">
        <v>2</v>
      </c>
      <c r="AX131">
        <v>7674466</v>
      </c>
      <c r="AY131">
        <v>1</v>
      </c>
      <c r="AZ131">
        <v>0</v>
      </c>
      <c r="BA131">
        <v>131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</row>
    <row r="132" spans="1:75" ht="12.75">
      <c r="A132">
        <f>ROW(Source!A75)</f>
        <v>75</v>
      </c>
      <c r="B132">
        <v>7674467</v>
      </c>
      <c r="C132">
        <v>7674462</v>
      </c>
      <c r="D132">
        <v>5494769</v>
      </c>
      <c r="E132">
        <v>1</v>
      </c>
      <c r="F132">
        <v>1</v>
      </c>
      <c r="G132">
        <v>1</v>
      </c>
      <c r="H132">
        <v>2</v>
      </c>
      <c r="I132" t="s">
        <v>595</v>
      </c>
      <c r="J132" t="s">
        <v>596</v>
      </c>
      <c r="K132" t="s">
        <v>597</v>
      </c>
      <c r="L132">
        <v>1368</v>
      </c>
      <c r="N132">
        <v>1011</v>
      </c>
      <c r="O132" t="s">
        <v>364</v>
      </c>
      <c r="P132" t="s">
        <v>364</v>
      </c>
      <c r="Q132">
        <v>1</v>
      </c>
      <c r="Y132">
        <v>0.4</v>
      </c>
      <c r="AA132">
        <v>0</v>
      </c>
      <c r="AB132">
        <v>6.51</v>
      </c>
      <c r="AC132">
        <v>0</v>
      </c>
      <c r="AD132">
        <v>0</v>
      </c>
      <c r="AN132">
        <v>0</v>
      </c>
      <c r="AO132">
        <v>1</v>
      </c>
      <c r="AP132">
        <v>0</v>
      </c>
      <c r="AQ132">
        <v>0</v>
      </c>
      <c r="AR132">
        <v>0</v>
      </c>
      <c r="AT132">
        <v>0.4</v>
      </c>
      <c r="AV132">
        <v>0</v>
      </c>
      <c r="AW132">
        <v>2</v>
      </c>
      <c r="AX132">
        <v>7674467</v>
      </c>
      <c r="AY132">
        <v>1</v>
      </c>
      <c r="AZ132">
        <v>0</v>
      </c>
      <c r="BA132">
        <v>132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</row>
    <row r="133" spans="1:75" ht="12.75">
      <c r="A133">
        <f>ROW(Source!A75)</f>
        <v>75</v>
      </c>
      <c r="B133">
        <v>7674468</v>
      </c>
      <c r="C133">
        <v>7674462</v>
      </c>
      <c r="D133">
        <v>5496870</v>
      </c>
      <c r="E133">
        <v>1</v>
      </c>
      <c r="F133">
        <v>1</v>
      </c>
      <c r="G133">
        <v>1</v>
      </c>
      <c r="H133">
        <v>2</v>
      </c>
      <c r="I133" t="s">
        <v>393</v>
      </c>
      <c r="J133" t="s">
        <v>394</v>
      </c>
      <c r="K133" t="s">
        <v>395</v>
      </c>
      <c r="L133">
        <v>1368</v>
      </c>
      <c r="N133">
        <v>1011</v>
      </c>
      <c r="O133" t="s">
        <v>364</v>
      </c>
      <c r="P133" t="s">
        <v>364</v>
      </c>
      <c r="Q133">
        <v>1</v>
      </c>
      <c r="Y133">
        <v>0.83</v>
      </c>
      <c r="AA133">
        <v>0</v>
      </c>
      <c r="AB133">
        <v>75.4</v>
      </c>
      <c r="AC133">
        <v>0</v>
      </c>
      <c r="AD133">
        <v>0</v>
      </c>
      <c r="AN133">
        <v>0</v>
      </c>
      <c r="AO133">
        <v>1</v>
      </c>
      <c r="AP133">
        <v>0</v>
      </c>
      <c r="AQ133">
        <v>0</v>
      </c>
      <c r="AR133">
        <v>0</v>
      </c>
      <c r="AT133">
        <v>0.83</v>
      </c>
      <c r="AV133">
        <v>0</v>
      </c>
      <c r="AW133">
        <v>2</v>
      </c>
      <c r="AX133">
        <v>7674468</v>
      </c>
      <c r="AY133">
        <v>1</v>
      </c>
      <c r="AZ133">
        <v>0</v>
      </c>
      <c r="BA133">
        <v>133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</row>
    <row r="134" spans="1:75" ht="12.75">
      <c r="A134">
        <f>ROW(Source!A75)</f>
        <v>75</v>
      </c>
      <c r="B134">
        <v>7674473</v>
      </c>
      <c r="C134">
        <v>7674462</v>
      </c>
      <c r="D134">
        <v>5441877</v>
      </c>
      <c r="E134">
        <v>1</v>
      </c>
      <c r="F134">
        <v>1</v>
      </c>
      <c r="G134">
        <v>1</v>
      </c>
      <c r="H134">
        <v>3</v>
      </c>
      <c r="I134" t="s">
        <v>598</v>
      </c>
      <c r="J134" t="s">
        <v>599</v>
      </c>
      <c r="K134" t="s">
        <v>600</v>
      </c>
      <c r="L134">
        <v>1348</v>
      </c>
      <c r="N134">
        <v>1009</v>
      </c>
      <c r="O134" t="s">
        <v>29</v>
      </c>
      <c r="P134" t="s">
        <v>29</v>
      </c>
      <c r="Q134">
        <v>1000</v>
      </c>
      <c r="Y134">
        <v>0.002</v>
      </c>
      <c r="AA134">
        <v>10200</v>
      </c>
      <c r="AB134">
        <v>0</v>
      </c>
      <c r="AC134">
        <v>0</v>
      </c>
      <c r="AD134">
        <v>0</v>
      </c>
      <c r="AN134">
        <v>0</v>
      </c>
      <c r="AO134">
        <v>1</v>
      </c>
      <c r="AP134">
        <v>0</v>
      </c>
      <c r="AQ134">
        <v>0</v>
      </c>
      <c r="AR134">
        <v>0</v>
      </c>
      <c r="AT134">
        <v>0.002</v>
      </c>
      <c r="AV134">
        <v>0</v>
      </c>
      <c r="AW134">
        <v>2</v>
      </c>
      <c r="AX134">
        <v>7674473</v>
      </c>
      <c r="AY134">
        <v>1</v>
      </c>
      <c r="AZ134">
        <v>0</v>
      </c>
      <c r="BA134">
        <v>134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</row>
    <row r="135" spans="1:75" ht="12.75">
      <c r="A135">
        <f>ROW(Source!A75)</f>
        <v>75</v>
      </c>
      <c r="B135">
        <v>7674533</v>
      </c>
      <c r="C135">
        <v>7674462</v>
      </c>
      <c r="D135">
        <v>5441900</v>
      </c>
      <c r="E135">
        <v>1</v>
      </c>
      <c r="F135">
        <v>1</v>
      </c>
      <c r="G135">
        <v>1</v>
      </c>
      <c r="H135">
        <v>3</v>
      </c>
      <c r="I135" t="s">
        <v>204</v>
      </c>
      <c r="J135" t="s">
        <v>206</v>
      </c>
      <c r="K135" t="s">
        <v>205</v>
      </c>
      <c r="L135">
        <v>1348</v>
      </c>
      <c r="N135">
        <v>1009</v>
      </c>
      <c r="O135" t="s">
        <v>29</v>
      </c>
      <c r="P135" t="s">
        <v>29</v>
      </c>
      <c r="Q135">
        <v>1000</v>
      </c>
      <c r="Y135">
        <v>1.571429</v>
      </c>
      <c r="AA135">
        <v>11200</v>
      </c>
      <c r="AB135">
        <v>0</v>
      </c>
      <c r="AC135">
        <v>0</v>
      </c>
      <c r="AD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T135">
        <v>1.571429</v>
      </c>
      <c r="AV135">
        <v>0</v>
      </c>
      <c r="AW135">
        <v>2</v>
      </c>
      <c r="AX135">
        <v>7674533</v>
      </c>
      <c r="AY135">
        <v>1</v>
      </c>
      <c r="AZ135">
        <v>0</v>
      </c>
      <c r="BA135">
        <v>135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</row>
    <row r="136" spans="1:75" ht="12.75">
      <c r="A136">
        <f>ROW(Source!A75)</f>
        <v>75</v>
      </c>
      <c r="B136">
        <v>7674475</v>
      </c>
      <c r="C136">
        <v>7674462</v>
      </c>
      <c r="D136">
        <v>5441961</v>
      </c>
      <c r="E136">
        <v>1</v>
      </c>
      <c r="F136">
        <v>1</v>
      </c>
      <c r="G136">
        <v>1</v>
      </c>
      <c r="H136">
        <v>3</v>
      </c>
      <c r="I136" t="s">
        <v>179</v>
      </c>
      <c r="J136" t="s">
        <v>182</v>
      </c>
      <c r="K136" t="s">
        <v>180</v>
      </c>
      <c r="L136">
        <v>1327</v>
      </c>
      <c r="N136">
        <v>1005</v>
      </c>
      <c r="O136" t="s">
        <v>181</v>
      </c>
      <c r="P136" t="s">
        <v>181</v>
      </c>
      <c r="Q136">
        <v>1</v>
      </c>
      <c r="Y136">
        <v>200</v>
      </c>
      <c r="AA136">
        <v>34.2</v>
      </c>
      <c r="AB136">
        <v>0</v>
      </c>
      <c r="AC136">
        <v>0</v>
      </c>
      <c r="AD136">
        <v>0</v>
      </c>
      <c r="AN136">
        <v>0</v>
      </c>
      <c r="AO136">
        <v>1</v>
      </c>
      <c r="AP136">
        <v>0</v>
      </c>
      <c r="AQ136">
        <v>0</v>
      </c>
      <c r="AR136">
        <v>0</v>
      </c>
      <c r="AT136">
        <v>200</v>
      </c>
      <c r="AV136">
        <v>0</v>
      </c>
      <c r="AW136">
        <v>2</v>
      </c>
      <c r="AX136">
        <v>7674475</v>
      </c>
      <c r="AY136">
        <v>1</v>
      </c>
      <c r="AZ136">
        <v>0</v>
      </c>
      <c r="BA136">
        <v>136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</row>
    <row r="137" spans="1:75" ht="12.75">
      <c r="A137">
        <f>ROW(Source!A75)</f>
        <v>75</v>
      </c>
      <c r="B137">
        <v>7674469</v>
      </c>
      <c r="C137">
        <v>7674462</v>
      </c>
      <c r="D137">
        <v>5443008</v>
      </c>
      <c r="E137">
        <v>1</v>
      </c>
      <c r="F137">
        <v>1</v>
      </c>
      <c r="G137">
        <v>1</v>
      </c>
      <c r="H137">
        <v>3</v>
      </c>
      <c r="I137" t="s">
        <v>580</v>
      </c>
      <c r="J137" t="s">
        <v>581</v>
      </c>
      <c r="K137" t="s">
        <v>582</v>
      </c>
      <c r="L137">
        <v>1348</v>
      </c>
      <c r="N137">
        <v>1009</v>
      </c>
      <c r="O137" t="s">
        <v>29</v>
      </c>
      <c r="P137" t="s">
        <v>29</v>
      </c>
      <c r="Q137">
        <v>1000</v>
      </c>
      <c r="Y137">
        <v>0.006</v>
      </c>
      <c r="AA137">
        <v>9424</v>
      </c>
      <c r="AB137">
        <v>0</v>
      </c>
      <c r="AC137">
        <v>0</v>
      </c>
      <c r="AD137">
        <v>0</v>
      </c>
      <c r="AN137">
        <v>0</v>
      </c>
      <c r="AO137">
        <v>1</v>
      </c>
      <c r="AP137">
        <v>0</v>
      </c>
      <c r="AQ137">
        <v>0</v>
      </c>
      <c r="AR137">
        <v>0</v>
      </c>
      <c r="AT137">
        <v>0.006</v>
      </c>
      <c r="AV137">
        <v>0</v>
      </c>
      <c r="AW137">
        <v>2</v>
      </c>
      <c r="AX137">
        <v>7674469</v>
      </c>
      <c r="AY137">
        <v>1</v>
      </c>
      <c r="AZ137">
        <v>0</v>
      </c>
      <c r="BA137">
        <v>137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</row>
    <row r="138" spans="1:75" ht="12.75">
      <c r="A138">
        <f>ROW(Source!A75)</f>
        <v>75</v>
      </c>
      <c r="B138">
        <v>7674485</v>
      </c>
      <c r="C138">
        <v>7674462</v>
      </c>
      <c r="D138">
        <v>5445285</v>
      </c>
      <c r="E138">
        <v>1</v>
      </c>
      <c r="F138">
        <v>1</v>
      </c>
      <c r="G138">
        <v>1</v>
      </c>
      <c r="H138">
        <v>3</v>
      </c>
      <c r="I138" t="s">
        <v>199</v>
      </c>
      <c r="J138" t="s">
        <v>202</v>
      </c>
      <c r="K138" t="s">
        <v>200</v>
      </c>
      <c r="L138">
        <v>1301</v>
      </c>
      <c r="N138">
        <v>1003</v>
      </c>
      <c r="O138" t="s">
        <v>201</v>
      </c>
      <c r="P138" t="s">
        <v>201</v>
      </c>
      <c r="Q138">
        <v>1</v>
      </c>
      <c r="Y138">
        <v>107.142857</v>
      </c>
      <c r="AA138">
        <v>48.39</v>
      </c>
      <c r="AB138">
        <v>0</v>
      </c>
      <c r="AC138">
        <v>0</v>
      </c>
      <c r="AD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T138">
        <v>107.142857</v>
      </c>
      <c r="AV138">
        <v>0</v>
      </c>
      <c r="AW138">
        <v>2</v>
      </c>
      <c r="AX138">
        <v>7674485</v>
      </c>
      <c r="AY138">
        <v>1</v>
      </c>
      <c r="AZ138">
        <v>0</v>
      </c>
      <c r="BA138">
        <v>138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</row>
    <row r="139" spans="1:75" ht="12.75">
      <c r="A139">
        <f>ROW(Source!A75)</f>
        <v>75</v>
      </c>
      <c r="B139">
        <v>7674477</v>
      </c>
      <c r="C139">
        <v>7674462</v>
      </c>
      <c r="D139">
        <v>5457400</v>
      </c>
      <c r="E139">
        <v>1</v>
      </c>
      <c r="F139">
        <v>1</v>
      </c>
      <c r="G139">
        <v>1</v>
      </c>
      <c r="H139">
        <v>3</v>
      </c>
      <c r="I139" t="s">
        <v>185</v>
      </c>
      <c r="J139" t="s">
        <v>187</v>
      </c>
      <c r="K139" t="s">
        <v>186</v>
      </c>
      <c r="L139">
        <v>1348</v>
      </c>
      <c r="N139">
        <v>1009</v>
      </c>
      <c r="O139" t="s">
        <v>29</v>
      </c>
      <c r="P139" t="s">
        <v>29</v>
      </c>
      <c r="Q139">
        <v>1000</v>
      </c>
      <c r="Y139">
        <v>0.002</v>
      </c>
      <c r="AA139">
        <v>10045</v>
      </c>
      <c r="AB139">
        <v>0</v>
      </c>
      <c r="AC139">
        <v>0</v>
      </c>
      <c r="AD139">
        <v>0</v>
      </c>
      <c r="AN139">
        <v>0</v>
      </c>
      <c r="AO139">
        <v>1</v>
      </c>
      <c r="AP139">
        <v>0</v>
      </c>
      <c r="AQ139">
        <v>0</v>
      </c>
      <c r="AR139">
        <v>0</v>
      </c>
      <c r="AT139">
        <v>0.002</v>
      </c>
      <c r="AV139">
        <v>0</v>
      </c>
      <c r="AW139">
        <v>2</v>
      </c>
      <c r="AX139">
        <v>7674477</v>
      </c>
      <c r="AY139">
        <v>1</v>
      </c>
      <c r="AZ139">
        <v>0</v>
      </c>
      <c r="BA139">
        <v>139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</row>
    <row r="140" spans="1:75" ht="12.75">
      <c r="A140">
        <f>ROW(Source!A75)</f>
        <v>75</v>
      </c>
      <c r="B140">
        <v>7674470</v>
      </c>
      <c r="C140">
        <v>7674462</v>
      </c>
      <c r="D140">
        <v>5459151</v>
      </c>
      <c r="E140">
        <v>1</v>
      </c>
      <c r="F140">
        <v>1</v>
      </c>
      <c r="G140">
        <v>1</v>
      </c>
      <c r="H140">
        <v>3</v>
      </c>
      <c r="I140" t="s">
        <v>601</v>
      </c>
      <c r="J140" t="s">
        <v>602</v>
      </c>
      <c r="K140" t="s">
        <v>603</v>
      </c>
      <c r="L140">
        <v>1348</v>
      </c>
      <c r="N140">
        <v>1009</v>
      </c>
      <c r="O140" t="s">
        <v>29</v>
      </c>
      <c r="P140" t="s">
        <v>29</v>
      </c>
      <c r="Q140">
        <v>1000</v>
      </c>
      <c r="Y140">
        <v>0.159</v>
      </c>
      <c r="AA140">
        <v>5650</v>
      </c>
      <c r="AB140">
        <v>0</v>
      </c>
      <c r="AC140">
        <v>0</v>
      </c>
      <c r="AD140">
        <v>0</v>
      </c>
      <c r="AN140">
        <v>0</v>
      </c>
      <c r="AO140">
        <v>1</v>
      </c>
      <c r="AP140">
        <v>0</v>
      </c>
      <c r="AQ140">
        <v>0</v>
      </c>
      <c r="AR140">
        <v>0</v>
      </c>
      <c r="AT140">
        <v>0.159</v>
      </c>
      <c r="AV140">
        <v>0</v>
      </c>
      <c r="AW140">
        <v>2</v>
      </c>
      <c r="AX140">
        <v>7674470</v>
      </c>
      <c r="AY140">
        <v>1</v>
      </c>
      <c r="AZ140">
        <v>0</v>
      </c>
      <c r="BA140">
        <v>140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</row>
    <row r="141" spans="1:75" ht="12.75">
      <c r="A141">
        <f>ROW(Source!A75)</f>
        <v>75</v>
      </c>
      <c r="B141">
        <v>7674471</v>
      </c>
      <c r="C141">
        <v>7674462</v>
      </c>
      <c r="D141">
        <v>5466894</v>
      </c>
      <c r="E141">
        <v>1</v>
      </c>
      <c r="F141">
        <v>1</v>
      </c>
      <c r="G141">
        <v>1</v>
      </c>
      <c r="H141">
        <v>3</v>
      </c>
      <c r="I141" t="s">
        <v>586</v>
      </c>
      <c r="J141" t="s">
        <v>587</v>
      </c>
      <c r="K141" t="s">
        <v>588</v>
      </c>
      <c r="L141">
        <v>1339</v>
      </c>
      <c r="N141">
        <v>1007</v>
      </c>
      <c r="O141" t="s">
        <v>196</v>
      </c>
      <c r="P141" t="s">
        <v>196</v>
      </c>
      <c r="Q141">
        <v>1</v>
      </c>
      <c r="Y141">
        <v>1.57</v>
      </c>
      <c r="AA141">
        <v>560</v>
      </c>
      <c r="AB141">
        <v>0</v>
      </c>
      <c r="AC141">
        <v>0</v>
      </c>
      <c r="AD141">
        <v>0</v>
      </c>
      <c r="AN141">
        <v>0</v>
      </c>
      <c r="AO141">
        <v>1</v>
      </c>
      <c r="AP141">
        <v>0</v>
      </c>
      <c r="AQ141">
        <v>0</v>
      </c>
      <c r="AR141">
        <v>0</v>
      </c>
      <c r="AT141">
        <v>1.57</v>
      </c>
      <c r="AV141">
        <v>0</v>
      </c>
      <c r="AW141">
        <v>2</v>
      </c>
      <c r="AX141">
        <v>7674471</v>
      </c>
      <c r="AY141">
        <v>1</v>
      </c>
      <c r="AZ141">
        <v>0</v>
      </c>
      <c r="BA141">
        <v>141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</row>
    <row r="142" spans="1:75" ht="12.75">
      <c r="A142">
        <f>ROW(Source!A75)</f>
        <v>75</v>
      </c>
      <c r="B142">
        <v>7674479</v>
      </c>
      <c r="C142">
        <v>7674462</v>
      </c>
      <c r="D142">
        <v>5467858</v>
      </c>
      <c r="E142">
        <v>1</v>
      </c>
      <c r="F142">
        <v>1</v>
      </c>
      <c r="G142">
        <v>1</v>
      </c>
      <c r="H142">
        <v>3</v>
      </c>
      <c r="I142" t="s">
        <v>604</v>
      </c>
      <c r="J142" t="s">
        <v>605</v>
      </c>
      <c r="K142" t="s">
        <v>606</v>
      </c>
      <c r="L142">
        <v>1339</v>
      </c>
      <c r="N142">
        <v>1007</v>
      </c>
      <c r="O142" t="s">
        <v>196</v>
      </c>
      <c r="P142" t="s">
        <v>196</v>
      </c>
      <c r="Q142">
        <v>1</v>
      </c>
      <c r="Y142">
        <v>0.007</v>
      </c>
      <c r="AA142">
        <v>519.8</v>
      </c>
      <c r="AB142">
        <v>0</v>
      </c>
      <c r="AC142">
        <v>0</v>
      </c>
      <c r="AD142">
        <v>0</v>
      </c>
      <c r="AN142">
        <v>0</v>
      </c>
      <c r="AO142">
        <v>1</v>
      </c>
      <c r="AP142">
        <v>0</v>
      </c>
      <c r="AQ142">
        <v>0</v>
      </c>
      <c r="AR142">
        <v>0</v>
      </c>
      <c r="AT142">
        <v>0.007</v>
      </c>
      <c r="AV142">
        <v>0</v>
      </c>
      <c r="AW142">
        <v>2</v>
      </c>
      <c r="AX142">
        <v>7674479</v>
      </c>
      <c r="AY142">
        <v>1</v>
      </c>
      <c r="AZ142">
        <v>0</v>
      </c>
      <c r="BA142">
        <v>142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</row>
    <row r="143" spans="1:75" ht="12.75">
      <c r="A143">
        <f>ROW(Source!A75)</f>
        <v>75</v>
      </c>
      <c r="B143">
        <v>7674481</v>
      </c>
      <c r="C143">
        <v>7674462</v>
      </c>
      <c r="D143">
        <v>5468604</v>
      </c>
      <c r="E143">
        <v>1</v>
      </c>
      <c r="F143">
        <v>1</v>
      </c>
      <c r="G143">
        <v>1</v>
      </c>
      <c r="H143">
        <v>3</v>
      </c>
      <c r="I143" t="s">
        <v>189</v>
      </c>
      <c r="J143" t="s">
        <v>192</v>
      </c>
      <c r="K143" t="s">
        <v>190</v>
      </c>
      <c r="L143">
        <v>1356</v>
      </c>
      <c r="N143">
        <v>1010</v>
      </c>
      <c r="O143" t="s">
        <v>191</v>
      </c>
      <c r="P143" t="s">
        <v>191</v>
      </c>
      <c r="Q143">
        <v>1000</v>
      </c>
      <c r="Y143">
        <v>0.016</v>
      </c>
      <c r="AA143">
        <v>1752.6</v>
      </c>
      <c r="AB143">
        <v>0</v>
      </c>
      <c r="AC143">
        <v>0</v>
      </c>
      <c r="AD143">
        <v>0</v>
      </c>
      <c r="AN143">
        <v>0</v>
      </c>
      <c r="AO143">
        <v>1</v>
      </c>
      <c r="AP143">
        <v>0</v>
      </c>
      <c r="AQ143">
        <v>0</v>
      </c>
      <c r="AR143">
        <v>0</v>
      </c>
      <c r="AT143">
        <v>0.016</v>
      </c>
      <c r="AV143">
        <v>0</v>
      </c>
      <c r="AW143">
        <v>2</v>
      </c>
      <c r="AX143">
        <v>7674481</v>
      </c>
      <c r="AY143">
        <v>1</v>
      </c>
      <c r="AZ143">
        <v>0</v>
      </c>
      <c r="BA143">
        <v>143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</row>
    <row r="144" spans="1:75" ht="12.75">
      <c r="A144">
        <f>ROW(Source!A75)</f>
        <v>75</v>
      </c>
      <c r="B144">
        <v>7674483</v>
      </c>
      <c r="C144">
        <v>7674462</v>
      </c>
      <c r="D144">
        <v>5473436</v>
      </c>
      <c r="E144">
        <v>1</v>
      </c>
      <c r="F144">
        <v>1</v>
      </c>
      <c r="G144">
        <v>1</v>
      </c>
      <c r="H144">
        <v>3</v>
      </c>
      <c r="I144" t="s">
        <v>194</v>
      </c>
      <c r="J144" t="s">
        <v>197</v>
      </c>
      <c r="K144" t="s">
        <v>195</v>
      </c>
      <c r="L144">
        <v>1339</v>
      </c>
      <c r="N144">
        <v>1007</v>
      </c>
      <c r="O144" t="s">
        <v>196</v>
      </c>
      <c r="P144" t="s">
        <v>196</v>
      </c>
      <c r="Q144">
        <v>1</v>
      </c>
      <c r="Y144">
        <v>1.89</v>
      </c>
      <c r="AA144">
        <v>836.2</v>
      </c>
      <c r="AB144">
        <v>0</v>
      </c>
      <c r="AC144">
        <v>0</v>
      </c>
      <c r="AD144">
        <v>0</v>
      </c>
      <c r="AN144">
        <v>0</v>
      </c>
      <c r="AO144">
        <v>1</v>
      </c>
      <c r="AP144">
        <v>0</v>
      </c>
      <c r="AQ144">
        <v>0</v>
      </c>
      <c r="AR144">
        <v>0</v>
      </c>
      <c r="AT144">
        <v>1.89</v>
      </c>
      <c r="AV144">
        <v>0</v>
      </c>
      <c r="AW144">
        <v>2</v>
      </c>
      <c r="AX144">
        <v>7674483</v>
      </c>
      <c r="AY144">
        <v>1</v>
      </c>
      <c r="AZ144">
        <v>0</v>
      </c>
      <c r="BA144">
        <v>144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</row>
    <row r="145" spans="1:75" ht="12.75">
      <c r="A145">
        <f>ROW(Source!A75)</f>
        <v>75</v>
      </c>
      <c r="B145">
        <v>7674487</v>
      </c>
      <c r="C145">
        <v>7674462</v>
      </c>
      <c r="D145">
        <v>0</v>
      </c>
      <c r="E145">
        <v>0</v>
      </c>
      <c r="F145">
        <v>1</v>
      </c>
      <c r="G145">
        <v>1</v>
      </c>
      <c r="H145">
        <v>3</v>
      </c>
      <c r="I145" t="s">
        <v>607</v>
      </c>
      <c r="K145" t="s">
        <v>608</v>
      </c>
      <c r="L145">
        <v>1327</v>
      </c>
      <c r="N145">
        <v>1005</v>
      </c>
      <c r="O145" t="s">
        <v>181</v>
      </c>
      <c r="P145" t="s">
        <v>181</v>
      </c>
      <c r="Q145">
        <v>1</v>
      </c>
      <c r="Y145">
        <v>240</v>
      </c>
      <c r="AA145">
        <v>191.53</v>
      </c>
      <c r="AB145">
        <v>0</v>
      </c>
      <c r="AC145">
        <v>0</v>
      </c>
      <c r="AD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T145">
        <v>240</v>
      </c>
      <c r="AV145">
        <v>0</v>
      </c>
      <c r="AW145">
        <v>2</v>
      </c>
      <c r="AX145">
        <v>7674487</v>
      </c>
      <c r="AY145">
        <v>1</v>
      </c>
      <c r="AZ145">
        <v>0</v>
      </c>
      <c r="BA145">
        <v>145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</row>
    <row r="146" spans="1:75" ht="12.75">
      <c r="A146">
        <f>ROW(Source!A82)</f>
        <v>82</v>
      </c>
      <c r="B146">
        <v>7674489</v>
      </c>
      <c r="C146">
        <v>7674488</v>
      </c>
      <c r="D146">
        <v>5521930</v>
      </c>
      <c r="E146">
        <v>1</v>
      </c>
      <c r="F146">
        <v>1</v>
      </c>
      <c r="G146">
        <v>1</v>
      </c>
      <c r="H146">
        <v>1</v>
      </c>
      <c r="I146" t="s">
        <v>573</v>
      </c>
      <c r="K146" t="s">
        <v>574</v>
      </c>
      <c r="L146">
        <v>1369</v>
      </c>
      <c r="N146">
        <v>1013</v>
      </c>
      <c r="O146" t="s">
        <v>347</v>
      </c>
      <c r="P146" t="s">
        <v>347</v>
      </c>
      <c r="Q146">
        <v>1</v>
      </c>
      <c r="Y146">
        <v>1940.2</v>
      </c>
      <c r="AA146">
        <v>0</v>
      </c>
      <c r="AB146">
        <v>0</v>
      </c>
      <c r="AC146">
        <v>0</v>
      </c>
      <c r="AD146">
        <v>9.77</v>
      </c>
      <c r="AN146">
        <v>0</v>
      </c>
      <c r="AO146">
        <v>1</v>
      </c>
      <c r="AP146">
        <v>1</v>
      </c>
      <c r="AQ146">
        <v>0</v>
      </c>
      <c r="AR146">
        <v>0</v>
      </c>
      <c r="AT146">
        <v>1940.2</v>
      </c>
      <c r="AV146">
        <v>1</v>
      </c>
      <c r="AW146">
        <v>2</v>
      </c>
      <c r="AX146">
        <v>7674489</v>
      </c>
      <c r="AY146">
        <v>1</v>
      </c>
      <c r="AZ146">
        <v>0</v>
      </c>
      <c r="BA146">
        <v>146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</row>
    <row r="147" spans="1:75" ht="12.75">
      <c r="A147">
        <f>ROW(Source!A82)</f>
        <v>82</v>
      </c>
      <c r="B147">
        <v>7674490</v>
      </c>
      <c r="C147">
        <v>7674488</v>
      </c>
      <c r="D147">
        <v>121548</v>
      </c>
      <c r="E147">
        <v>1</v>
      </c>
      <c r="F147">
        <v>1</v>
      </c>
      <c r="G147">
        <v>1</v>
      </c>
      <c r="H147">
        <v>1</v>
      </c>
      <c r="I147" t="s">
        <v>39</v>
      </c>
      <c r="K147" t="s">
        <v>348</v>
      </c>
      <c r="L147">
        <v>608254</v>
      </c>
      <c r="N147">
        <v>1013</v>
      </c>
      <c r="O147" t="s">
        <v>349</v>
      </c>
      <c r="P147" t="s">
        <v>349</v>
      </c>
      <c r="Q147">
        <v>1</v>
      </c>
      <c r="Y147">
        <v>117.88</v>
      </c>
      <c r="AA147">
        <v>0</v>
      </c>
      <c r="AB147">
        <v>0</v>
      </c>
      <c r="AC147">
        <v>0</v>
      </c>
      <c r="AD147">
        <v>0</v>
      </c>
      <c r="AN147">
        <v>0</v>
      </c>
      <c r="AO147">
        <v>1</v>
      </c>
      <c r="AP147">
        <v>1</v>
      </c>
      <c r="AQ147">
        <v>0</v>
      </c>
      <c r="AR147">
        <v>0</v>
      </c>
      <c r="AT147">
        <v>117.88</v>
      </c>
      <c r="AV147">
        <v>2</v>
      </c>
      <c r="AW147">
        <v>2</v>
      </c>
      <c r="AX147">
        <v>7674490</v>
      </c>
      <c r="AY147">
        <v>1</v>
      </c>
      <c r="AZ147">
        <v>0</v>
      </c>
      <c r="BA147">
        <v>147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</row>
    <row r="148" spans="1:75" ht="12.75">
      <c r="A148">
        <f>ROW(Source!A82)</f>
        <v>82</v>
      </c>
      <c r="B148">
        <v>7674491</v>
      </c>
      <c r="C148">
        <v>7674488</v>
      </c>
      <c r="D148">
        <v>5493882</v>
      </c>
      <c r="E148">
        <v>1</v>
      </c>
      <c r="F148">
        <v>1</v>
      </c>
      <c r="G148">
        <v>1</v>
      </c>
      <c r="H148">
        <v>2</v>
      </c>
      <c r="I148" t="s">
        <v>385</v>
      </c>
      <c r="J148" t="s">
        <v>351</v>
      </c>
      <c r="K148" t="s">
        <v>386</v>
      </c>
      <c r="L148">
        <v>1368</v>
      </c>
      <c r="N148">
        <v>1011</v>
      </c>
      <c r="O148" t="s">
        <v>364</v>
      </c>
      <c r="P148" t="s">
        <v>364</v>
      </c>
      <c r="Q148">
        <v>1</v>
      </c>
      <c r="Y148">
        <v>102.24</v>
      </c>
      <c r="AA148">
        <v>0</v>
      </c>
      <c r="AB148">
        <v>112</v>
      </c>
      <c r="AC148">
        <v>13.5</v>
      </c>
      <c r="AD148">
        <v>0</v>
      </c>
      <c r="AN148">
        <v>0</v>
      </c>
      <c r="AO148">
        <v>1</v>
      </c>
      <c r="AP148">
        <v>1</v>
      </c>
      <c r="AQ148">
        <v>0</v>
      </c>
      <c r="AR148">
        <v>0</v>
      </c>
      <c r="AT148">
        <v>102.24</v>
      </c>
      <c r="AV148">
        <v>0</v>
      </c>
      <c r="AW148">
        <v>2</v>
      </c>
      <c r="AX148">
        <v>7674491</v>
      </c>
      <c r="AY148">
        <v>1</v>
      </c>
      <c r="AZ148">
        <v>0</v>
      </c>
      <c r="BA148">
        <v>148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</row>
    <row r="149" spans="1:75" ht="12.75">
      <c r="A149">
        <f>ROW(Source!A82)</f>
        <v>82</v>
      </c>
      <c r="B149">
        <v>7674492</v>
      </c>
      <c r="C149">
        <v>7674488</v>
      </c>
      <c r="D149">
        <v>5494274</v>
      </c>
      <c r="E149">
        <v>1</v>
      </c>
      <c r="F149">
        <v>1</v>
      </c>
      <c r="G149">
        <v>1</v>
      </c>
      <c r="H149">
        <v>2</v>
      </c>
      <c r="I149" t="s">
        <v>355</v>
      </c>
      <c r="J149" t="s">
        <v>356</v>
      </c>
      <c r="K149" t="s">
        <v>357</v>
      </c>
      <c r="L149">
        <v>1368</v>
      </c>
      <c r="N149">
        <v>1011</v>
      </c>
      <c r="O149" t="s">
        <v>364</v>
      </c>
      <c r="P149" t="s">
        <v>364</v>
      </c>
      <c r="Q149">
        <v>1</v>
      </c>
      <c r="Y149">
        <v>40.33</v>
      </c>
      <c r="AA149">
        <v>0</v>
      </c>
      <c r="AB149">
        <v>8.1</v>
      </c>
      <c r="AC149">
        <v>0</v>
      </c>
      <c r="AD149">
        <v>0</v>
      </c>
      <c r="AN149">
        <v>0</v>
      </c>
      <c r="AO149">
        <v>1</v>
      </c>
      <c r="AP149">
        <v>1</v>
      </c>
      <c r="AQ149">
        <v>0</v>
      </c>
      <c r="AR149">
        <v>0</v>
      </c>
      <c r="AT149">
        <v>40.33</v>
      </c>
      <c r="AV149">
        <v>0</v>
      </c>
      <c r="AW149">
        <v>2</v>
      </c>
      <c r="AX149">
        <v>7674492</v>
      </c>
      <c r="AY149">
        <v>1</v>
      </c>
      <c r="AZ149">
        <v>0</v>
      </c>
      <c r="BA149">
        <v>149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</row>
    <row r="150" spans="1:75" ht="12.75">
      <c r="A150">
        <f>ROW(Source!A82)</f>
        <v>82</v>
      </c>
      <c r="B150">
        <v>7674493</v>
      </c>
      <c r="C150">
        <v>7674488</v>
      </c>
      <c r="D150">
        <v>5494445</v>
      </c>
      <c r="E150">
        <v>1</v>
      </c>
      <c r="F150">
        <v>1</v>
      </c>
      <c r="G150">
        <v>1</v>
      </c>
      <c r="H150">
        <v>2</v>
      </c>
      <c r="I150" t="s">
        <v>575</v>
      </c>
      <c r="J150" t="s">
        <v>576</v>
      </c>
      <c r="K150" t="s">
        <v>577</v>
      </c>
      <c r="L150">
        <v>1368</v>
      </c>
      <c r="N150">
        <v>1011</v>
      </c>
      <c r="O150" t="s">
        <v>364</v>
      </c>
      <c r="P150" t="s">
        <v>364</v>
      </c>
      <c r="Q150">
        <v>1</v>
      </c>
      <c r="Y150">
        <v>6.63</v>
      </c>
      <c r="AA150">
        <v>0</v>
      </c>
      <c r="AB150">
        <v>70</v>
      </c>
      <c r="AC150">
        <v>11.6</v>
      </c>
      <c r="AD150">
        <v>0</v>
      </c>
      <c r="AN150">
        <v>0</v>
      </c>
      <c r="AO150">
        <v>1</v>
      </c>
      <c r="AP150">
        <v>1</v>
      </c>
      <c r="AQ150">
        <v>0</v>
      </c>
      <c r="AR150">
        <v>0</v>
      </c>
      <c r="AT150">
        <v>6.63</v>
      </c>
      <c r="AV150">
        <v>0</v>
      </c>
      <c r="AW150">
        <v>2</v>
      </c>
      <c r="AX150">
        <v>7674493</v>
      </c>
      <c r="AY150">
        <v>1</v>
      </c>
      <c r="AZ150">
        <v>0</v>
      </c>
      <c r="BA150">
        <v>150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</row>
    <row r="151" spans="1:75" ht="12.75">
      <c r="A151">
        <f>ROW(Source!A82)</f>
        <v>82</v>
      </c>
      <c r="B151">
        <v>7674494</v>
      </c>
      <c r="C151">
        <v>7674488</v>
      </c>
      <c r="D151">
        <v>5494999</v>
      </c>
      <c r="E151">
        <v>1</v>
      </c>
      <c r="F151">
        <v>1</v>
      </c>
      <c r="G151">
        <v>1</v>
      </c>
      <c r="H151">
        <v>2</v>
      </c>
      <c r="I151" t="s">
        <v>578</v>
      </c>
      <c r="J151" t="s">
        <v>448</v>
      </c>
      <c r="K151" t="s">
        <v>579</v>
      </c>
      <c r="L151">
        <v>1368</v>
      </c>
      <c r="N151">
        <v>1011</v>
      </c>
      <c r="O151" t="s">
        <v>364</v>
      </c>
      <c r="P151" t="s">
        <v>364</v>
      </c>
      <c r="Q151">
        <v>1</v>
      </c>
      <c r="Y151">
        <v>23.79</v>
      </c>
      <c r="AA151">
        <v>0</v>
      </c>
      <c r="AB151">
        <v>1.9</v>
      </c>
      <c r="AC151">
        <v>0</v>
      </c>
      <c r="AD151">
        <v>0</v>
      </c>
      <c r="AN151">
        <v>0</v>
      </c>
      <c r="AO151">
        <v>1</v>
      </c>
      <c r="AP151">
        <v>1</v>
      </c>
      <c r="AQ151">
        <v>0</v>
      </c>
      <c r="AR151">
        <v>0</v>
      </c>
      <c r="AT151">
        <v>23.79</v>
      </c>
      <c r="AV151">
        <v>0</v>
      </c>
      <c r="AW151">
        <v>2</v>
      </c>
      <c r="AX151">
        <v>7674494</v>
      </c>
      <c r="AY151">
        <v>1</v>
      </c>
      <c r="AZ151">
        <v>0</v>
      </c>
      <c r="BA151">
        <v>151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</row>
    <row r="152" spans="1:75" ht="12.75">
      <c r="A152">
        <f>ROW(Source!A82)</f>
        <v>82</v>
      </c>
      <c r="B152">
        <v>7674495</v>
      </c>
      <c r="C152">
        <v>7674488</v>
      </c>
      <c r="D152">
        <v>5496870</v>
      </c>
      <c r="E152">
        <v>1</v>
      </c>
      <c r="F152">
        <v>1</v>
      </c>
      <c r="G152">
        <v>1</v>
      </c>
      <c r="H152">
        <v>2</v>
      </c>
      <c r="I152" t="s">
        <v>393</v>
      </c>
      <c r="J152" t="s">
        <v>394</v>
      </c>
      <c r="K152" t="s">
        <v>395</v>
      </c>
      <c r="L152">
        <v>1368</v>
      </c>
      <c r="N152">
        <v>1011</v>
      </c>
      <c r="O152" t="s">
        <v>364</v>
      </c>
      <c r="P152" t="s">
        <v>364</v>
      </c>
      <c r="Q152">
        <v>1</v>
      </c>
      <c r="Y152">
        <v>9.01</v>
      </c>
      <c r="AA152">
        <v>0</v>
      </c>
      <c r="AB152">
        <v>75.4</v>
      </c>
      <c r="AC152">
        <v>0</v>
      </c>
      <c r="AD152">
        <v>0</v>
      </c>
      <c r="AN152">
        <v>0</v>
      </c>
      <c r="AO152">
        <v>1</v>
      </c>
      <c r="AP152">
        <v>1</v>
      </c>
      <c r="AQ152">
        <v>0</v>
      </c>
      <c r="AR152">
        <v>0</v>
      </c>
      <c r="AT152">
        <v>9.01</v>
      </c>
      <c r="AV152">
        <v>0</v>
      </c>
      <c r="AW152">
        <v>2</v>
      </c>
      <c r="AX152">
        <v>7674495</v>
      </c>
      <c r="AY152">
        <v>1</v>
      </c>
      <c r="AZ152">
        <v>0</v>
      </c>
      <c r="BA152">
        <v>152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</row>
    <row r="153" spans="1:75" ht="12.75">
      <c r="A153">
        <f>ROW(Source!A82)</f>
        <v>82</v>
      </c>
      <c r="B153">
        <v>7674496</v>
      </c>
      <c r="C153">
        <v>7674488</v>
      </c>
      <c r="D153">
        <v>5443008</v>
      </c>
      <c r="E153">
        <v>1</v>
      </c>
      <c r="F153">
        <v>1</v>
      </c>
      <c r="G153">
        <v>1</v>
      </c>
      <c r="H153">
        <v>3</v>
      </c>
      <c r="I153" t="s">
        <v>580</v>
      </c>
      <c r="J153" t="s">
        <v>581</v>
      </c>
      <c r="K153" t="s">
        <v>582</v>
      </c>
      <c r="L153">
        <v>1348</v>
      </c>
      <c r="N153">
        <v>1009</v>
      </c>
      <c r="O153" t="s">
        <v>29</v>
      </c>
      <c r="P153" t="s">
        <v>29</v>
      </c>
      <c r="Q153">
        <v>1000</v>
      </c>
      <c r="Y153">
        <v>0.03</v>
      </c>
      <c r="AA153">
        <v>9424</v>
      </c>
      <c r="AB153">
        <v>0</v>
      </c>
      <c r="AC153">
        <v>0</v>
      </c>
      <c r="AD153">
        <v>0</v>
      </c>
      <c r="AN153">
        <v>0</v>
      </c>
      <c r="AO153">
        <v>1</v>
      </c>
      <c r="AP153">
        <v>1</v>
      </c>
      <c r="AQ153">
        <v>0</v>
      </c>
      <c r="AR153">
        <v>0</v>
      </c>
      <c r="AT153">
        <v>0.03</v>
      </c>
      <c r="AV153">
        <v>0</v>
      </c>
      <c r="AW153">
        <v>2</v>
      </c>
      <c r="AX153">
        <v>7674496</v>
      </c>
      <c r="AY153">
        <v>1</v>
      </c>
      <c r="AZ153">
        <v>0</v>
      </c>
      <c r="BA153">
        <v>153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</row>
    <row r="154" spans="1:75" ht="12.75">
      <c r="A154">
        <f>ROW(Source!A82)</f>
        <v>82</v>
      </c>
      <c r="B154">
        <v>7674497</v>
      </c>
      <c r="C154">
        <v>7674488</v>
      </c>
      <c r="D154">
        <v>5443211</v>
      </c>
      <c r="E154">
        <v>1</v>
      </c>
      <c r="F154">
        <v>1</v>
      </c>
      <c r="G154">
        <v>1</v>
      </c>
      <c r="H154">
        <v>3</v>
      </c>
      <c r="I154" t="s">
        <v>409</v>
      </c>
      <c r="J154" t="s">
        <v>410</v>
      </c>
      <c r="K154" t="s">
        <v>411</v>
      </c>
      <c r="L154">
        <v>1348</v>
      </c>
      <c r="N154">
        <v>1009</v>
      </c>
      <c r="O154" t="s">
        <v>29</v>
      </c>
      <c r="P154" t="s">
        <v>29</v>
      </c>
      <c r="Q154">
        <v>1000</v>
      </c>
      <c r="Y154">
        <v>0.16</v>
      </c>
      <c r="AA154">
        <v>9040</v>
      </c>
      <c r="AB154">
        <v>0</v>
      </c>
      <c r="AC154">
        <v>0</v>
      </c>
      <c r="AD154">
        <v>0</v>
      </c>
      <c r="AN154">
        <v>0</v>
      </c>
      <c r="AO154">
        <v>1</v>
      </c>
      <c r="AP154">
        <v>1</v>
      </c>
      <c r="AQ154">
        <v>0</v>
      </c>
      <c r="AR154">
        <v>0</v>
      </c>
      <c r="AT154">
        <v>0.16</v>
      </c>
      <c r="AV154">
        <v>0</v>
      </c>
      <c r="AW154">
        <v>2</v>
      </c>
      <c r="AX154">
        <v>7674497</v>
      </c>
      <c r="AY154">
        <v>1</v>
      </c>
      <c r="AZ154">
        <v>0</v>
      </c>
      <c r="BA154">
        <v>154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</row>
    <row r="155" spans="1:75" ht="12.75">
      <c r="A155">
        <f>ROW(Source!A82)</f>
        <v>82</v>
      </c>
      <c r="B155">
        <v>7674498</v>
      </c>
      <c r="C155">
        <v>7674488</v>
      </c>
      <c r="D155">
        <v>5457370</v>
      </c>
      <c r="E155">
        <v>1</v>
      </c>
      <c r="F155">
        <v>1</v>
      </c>
      <c r="G155">
        <v>1</v>
      </c>
      <c r="H155">
        <v>3</v>
      </c>
      <c r="I155" t="s">
        <v>583</v>
      </c>
      <c r="J155" t="s">
        <v>584</v>
      </c>
      <c r="K155" t="s">
        <v>585</v>
      </c>
      <c r="L155">
        <v>1348</v>
      </c>
      <c r="N155">
        <v>1009</v>
      </c>
      <c r="O155" t="s">
        <v>29</v>
      </c>
      <c r="P155" t="s">
        <v>29</v>
      </c>
      <c r="Q155">
        <v>1000</v>
      </c>
      <c r="Y155">
        <v>4</v>
      </c>
      <c r="AA155">
        <v>11255</v>
      </c>
      <c r="AB155">
        <v>0</v>
      </c>
      <c r="AC155">
        <v>0</v>
      </c>
      <c r="AD155">
        <v>0</v>
      </c>
      <c r="AN155">
        <v>0</v>
      </c>
      <c r="AO155">
        <v>1</v>
      </c>
      <c r="AP155">
        <v>1</v>
      </c>
      <c r="AQ155">
        <v>0</v>
      </c>
      <c r="AR155">
        <v>0</v>
      </c>
      <c r="AT155">
        <v>4</v>
      </c>
      <c r="AV155">
        <v>0</v>
      </c>
      <c r="AW155">
        <v>2</v>
      </c>
      <c r="AX155">
        <v>7674498</v>
      </c>
      <c r="AY155">
        <v>1</v>
      </c>
      <c r="AZ155">
        <v>0</v>
      </c>
      <c r="BA155">
        <v>155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</row>
    <row r="156" spans="1:75" ht="12.75">
      <c r="A156">
        <f>ROW(Source!A82)</f>
        <v>82</v>
      </c>
      <c r="B156">
        <v>7674499</v>
      </c>
      <c r="C156">
        <v>7674488</v>
      </c>
      <c r="D156">
        <v>5457598</v>
      </c>
      <c r="E156">
        <v>1</v>
      </c>
      <c r="F156">
        <v>1</v>
      </c>
      <c r="G156">
        <v>1</v>
      </c>
      <c r="H156">
        <v>3</v>
      </c>
      <c r="I156" t="s">
        <v>209</v>
      </c>
      <c r="J156" t="s">
        <v>211</v>
      </c>
      <c r="K156" t="s">
        <v>210</v>
      </c>
      <c r="L156">
        <v>1354</v>
      </c>
      <c r="N156">
        <v>1010</v>
      </c>
      <c r="O156" t="s">
        <v>76</v>
      </c>
      <c r="P156" t="s">
        <v>76</v>
      </c>
      <c r="Q156">
        <v>1</v>
      </c>
      <c r="Y156">
        <v>-200</v>
      </c>
      <c r="AA156">
        <v>0</v>
      </c>
      <c r="AB156">
        <v>0</v>
      </c>
      <c r="AC156">
        <v>0</v>
      </c>
      <c r="AD156">
        <v>0</v>
      </c>
      <c r="AN156">
        <v>1</v>
      </c>
      <c r="AO156">
        <v>1</v>
      </c>
      <c r="AP156">
        <v>1</v>
      </c>
      <c r="AQ156">
        <v>0</v>
      </c>
      <c r="AR156">
        <v>0</v>
      </c>
      <c r="AT156">
        <v>-200</v>
      </c>
      <c r="AV156">
        <v>0</v>
      </c>
      <c r="AW156">
        <v>2</v>
      </c>
      <c r="AX156">
        <v>7674499</v>
      </c>
      <c r="AY156">
        <v>1</v>
      </c>
      <c r="AZ156">
        <v>0</v>
      </c>
      <c r="BA156">
        <v>156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</row>
    <row r="157" spans="1:75" ht="12.75">
      <c r="A157">
        <f>ROW(Source!A82)</f>
        <v>82</v>
      </c>
      <c r="B157">
        <v>7674500</v>
      </c>
      <c r="C157">
        <v>7674488</v>
      </c>
      <c r="D157">
        <v>5466894</v>
      </c>
      <c r="E157">
        <v>1</v>
      </c>
      <c r="F157">
        <v>1</v>
      </c>
      <c r="G157">
        <v>1</v>
      </c>
      <c r="H157">
        <v>3</v>
      </c>
      <c r="I157" t="s">
        <v>586</v>
      </c>
      <c r="J157" t="s">
        <v>587</v>
      </c>
      <c r="K157" t="s">
        <v>588</v>
      </c>
      <c r="L157">
        <v>1339</v>
      </c>
      <c r="N157">
        <v>1007</v>
      </c>
      <c r="O157" t="s">
        <v>196</v>
      </c>
      <c r="P157" t="s">
        <v>196</v>
      </c>
      <c r="Q157">
        <v>1</v>
      </c>
      <c r="Y157">
        <v>29.1</v>
      </c>
      <c r="AA157">
        <v>560</v>
      </c>
      <c r="AB157">
        <v>0</v>
      </c>
      <c r="AC157">
        <v>0</v>
      </c>
      <c r="AD157">
        <v>0</v>
      </c>
      <c r="AN157">
        <v>0</v>
      </c>
      <c r="AO157">
        <v>1</v>
      </c>
      <c r="AP157">
        <v>1</v>
      </c>
      <c r="AQ157">
        <v>0</v>
      </c>
      <c r="AR157">
        <v>0</v>
      </c>
      <c r="AT157">
        <v>29.1</v>
      </c>
      <c r="AV157">
        <v>0</v>
      </c>
      <c r="AW157">
        <v>2</v>
      </c>
      <c r="AX157">
        <v>7674500</v>
      </c>
      <c r="AY157">
        <v>1</v>
      </c>
      <c r="AZ157">
        <v>0</v>
      </c>
      <c r="BA157">
        <v>157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</row>
    <row r="158" spans="1:75" ht="12.75">
      <c r="A158">
        <f>ROW(Source!A82)</f>
        <v>82</v>
      </c>
      <c r="B158">
        <v>7674501</v>
      </c>
      <c r="C158">
        <v>7674488</v>
      </c>
      <c r="D158">
        <v>5467853</v>
      </c>
      <c r="E158">
        <v>1</v>
      </c>
      <c r="F158">
        <v>1</v>
      </c>
      <c r="G158">
        <v>1</v>
      </c>
      <c r="H158">
        <v>3</v>
      </c>
      <c r="I158" t="s">
        <v>589</v>
      </c>
      <c r="J158" t="s">
        <v>590</v>
      </c>
      <c r="K158" t="s">
        <v>591</v>
      </c>
      <c r="L158">
        <v>1339</v>
      </c>
      <c r="N158">
        <v>1007</v>
      </c>
      <c r="O158" t="s">
        <v>196</v>
      </c>
      <c r="P158" t="s">
        <v>196</v>
      </c>
      <c r="Q158">
        <v>1</v>
      </c>
      <c r="Y158">
        <v>0.031</v>
      </c>
      <c r="AA158">
        <v>463.3</v>
      </c>
      <c r="AB158">
        <v>0</v>
      </c>
      <c r="AC158">
        <v>0</v>
      </c>
      <c r="AD158">
        <v>0</v>
      </c>
      <c r="AN158">
        <v>0</v>
      </c>
      <c r="AO158">
        <v>1</v>
      </c>
      <c r="AP158">
        <v>1</v>
      </c>
      <c r="AQ158">
        <v>0</v>
      </c>
      <c r="AR158">
        <v>0</v>
      </c>
      <c r="AT158">
        <v>0.031</v>
      </c>
      <c r="AV158">
        <v>0</v>
      </c>
      <c r="AW158">
        <v>2</v>
      </c>
      <c r="AX158">
        <v>7674501</v>
      </c>
      <c r="AY158">
        <v>1</v>
      </c>
      <c r="AZ158">
        <v>0</v>
      </c>
      <c r="BA158">
        <v>158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</row>
    <row r="159" spans="1:75" ht="12.75">
      <c r="A159">
        <f>ROW(Source!A82)</f>
        <v>82</v>
      </c>
      <c r="B159">
        <v>7674502</v>
      </c>
      <c r="C159">
        <v>7674488</v>
      </c>
      <c r="D159">
        <v>5468604</v>
      </c>
      <c r="E159">
        <v>1</v>
      </c>
      <c r="F159">
        <v>1</v>
      </c>
      <c r="G159">
        <v>1</v>
      </c>
      <c r="H159">
        <v>3</v>
      </c>
      <c r="I159" t="s">
        <v>189</v>
      </c>
      <c r="J159" t="s">
        <v>192</v>
      </c>
      <c r="K159" t="s">
        <v>190</v>
      </c>
      <c r="L159">
        <v>1356</v>
      </c>
      <c r="N159">
        <v>1010</v>
      </c>
      <c r="O159" t="s">
        <v>191</v>
      </c>
      <c r="P159" t="s">
        <v>191</v>
      </c>
      <c r="Q159">
        <v>1000</v>
      </c>
      <c r="Y159">
        <v>0.106</v>
      </c>
      <c r="AA159">
        <v>1752.6</v>
      </c>
      <c r="AB159">
        <v>0</v>
      </c>
      <c r="AC159">
        <v>0</v>
      </c>
      <c r="AD159">
        <v>0</v>
      </c>
      <c r="AN159">
        <v>0</v>
      </c>
      <c r="AO159">
        <v>1</v>
      </c>
      <c r="AP159">
        <v>1</v>
      </c>
      <c r="AQ159">
        <v>0</v>
      </c>
      <c r="AR159">
        <v>0</v>
      </c>
      <c r="AT159">
        <v>0.106</v>
      </c>
      <c r="AV159">
        <v>0</v>
      </c>
      <c r="AW159">
        <v>2</v>
      </c>
      <c r="AX159">
        <v>7674502</v>
      </c>
      <c r="AY159">
        <v>1</v>
      </c>
      <c r="AZ159">
        <v>0</v>
      </c>
      <c r="BA159">
        <v>159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</row>
    <row r="160" spans="1:75" ht="12.75">
      <c r="A160">
        <f>ROW(Source!A84)</f>
        <v>84</v>
      </c>
      <c r="B160">
        <v>7674522</v>
      </c>
      <c r="C160">
        <v>7674521</v>
      </c>
      <c r="D160">
        <v>5514203</v>
      </c>
      <c r="E160">
        <v>1</v>
      </c>
      <c r="F160">
        <v>1</v>
      </c>
      <c r="G160">
        <v>1</v>
      </c>
      <c r="H160">
        <v>1</v>
      </c>
      <c r="I160" t="s">
        <v>609</v>
      </c>
      <c r="K160" t="s">
        <v>610</v>
      </c>
      <c r="L160">
        <v>1369</v>
      </c>
      <c r="N160">
        <v>1013</v>
      </c>
      <c r="O160" t="s">
        <v>347</v>
      </c>
      <c r="P160" t="s">
        <v>347</v>
      </c>
      <c r="Q160">
        <v>1</v>
      </c>
      <c r="Y160">
        <v>32.59</v>
      </c>
      <c r="AA160">
        <v>0</v>
      </c>
      <c r="AB160">
        <v>0</v>
      </c>
      <c r="AC160">
        <v>0</v>
      </c>
      <c r="AD160">
        <v>8.86</v>
      </c>
      <c r="AN160">
        <v>0</v>
      </c>
      <c r="AO160">
        <v>1</v>
      </c>
      <c r="AP160">
        <v>0</v>
      </c>
      <c r="AQ160">
        <v>0</v>
      </c>
      <c r="AR160">
        <v>0</v>
      </c>
      <c r="AT160">
        <v>32.59</v>
      </c>
      <c r="AV160">
        <v>1</v>
      </c>
      <c r="AW160">
        <v>2</v>
      </c>
      <c r="AX160">
        <v>7674522</v>
      </c>
      <c r="AY160">
        <v>1</v>
      </c>
      <c r="AZ160">
        <v>0</v>
      </c>
      <c r="BA160">
        <v>160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</row>
    <row r="161" spans="1:75" ht="12.75">
      <c r="A161">
        <f>ROW(Source!A84)</f>
        <v>84</v>
      </c>
      <c r="B161">
        <v>7674523</v>
      </c>
      <c r="C161">
        <v>7674521</v>
      </c>
      <c r="D161">
        <v>121548</v>
      </c>
      <c r="E161">
        <v>1</v>
      </c>
      <c r="F161">
        <v>1</v>
      </c>
      <c r="G161">
        <v>1</v>
      </c>
      <c r="H161">
        <v>1</v>
      </c>
      <c r="I161" t="s">
        <v>39</v>
      </c>
      <c r="K161" t="s">
        <v>348</v>
      </c>
      <c r="L161">
        <v>608254</v>
      </c>
      <c r="N161">
        <v>1013</v>
      </c>
      <c r="O161" t="s">
        <v>349</v>
      </c>
      <c r="P161" t="s">
        <v>349</v>
      </c>
      <c r="Q161">
        <v>1</v>
      </c>
      <c r="Y161">
        <v>0.31</v>
      </c>
      <c r="AA161">
        <v>0</v>
      </c>
      <c r="AB161">
        <v>0</v>
      </c>
      <c r="AC161">
        <v>0</v>
      </c>
      <c r="AD161">
        <v>0</v>
      </c>
      <c r="AN161">
        <v>0</v>
      </c>
      <c r="AO161">
        <v>1</v>
      </c>
      <c r="AP161">
        <v>0</v>
      </c>
      <c r="AQ161">
        <v>0</v>
      </c>
      <c r="AR161">
        <v>0</v>
      </c>
      <c r="AT161">
        <v>0.31</v>
      </c>
      <c r="AV161">
        <v>2</v>
      </c>
      <c r="AW161">
        <v>2</v>
      </c>
      <c r="AX161">
        <v>7674523</v>
      </c>
      <c r="AY161">
        <v>1</v>
      </c>
      <c r="AZ161">
        <v>0</v>
      </c>
      <c r="BA161">
        <v>161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</row>
    <row r="162" spans="1:75" ht="12.75">
      <c r="A162">
        <f>ROW(Source!A84)</f>
        <v>84</v>
      </c>
      <c r="B162">
        <v>7674524</v>
      </c>
      <c r="C162">
        <v>7674521</v>
      </c>
      <c r="D162">
        <v>5493882</v>
      </c>
      <c r="E162">
        <v>1</v>
      </c>
      <c r="F162">
        <v>1</v>
      </c>
      <c r="G162">
        <v>1</v>
      </c>
      <c r="H162">
        <v>2</v>
      </c>
      <c r="I162" t="s">
        <v>385</v>
      </c>
      <c r="J162" t="s">
        <v>351</v>
      </c>
      <c r="K162" t="s">
        <v>386</v>
      </c>
      <c r="L162">
        <v>1368</v>
      </c>
      <c r="N162">
        <v>1011</v>
      </c>
      <c r="O162" t="s">
        <v>364</v>
      </c>
      <c r="P162" t="s">
        <v>364</v>
      </c>
      <c r="Q162">
        <v>1</v>
      </c>
      <c r="Y162">
        <v>0.12</v>
      </c>
      <c r="AA162">
        <v>0</v>
      </c>
      <c r="AB162">
        <v>112</v>
      </c>
      <c r="AC162">
        <v>13.5</v>
      </c>
      <c r="AD162">
        <v>0</v>
      </c>
      <c r="AN162">
        <v>0</v>
      </c>
      <c r="AO162">
        <v>1</v>
      </c>
      <c r="AP162">
        <v>0</v>
      </c>
      <c r="AQ162">
        <v>0</v>
      </c>
      <c r="AR162">
        <v>0</v>
      </c>
      <c r="AT162">
        <v>0.12</v>
      </c>
      <c r="AV162">
        <v>0</v>
      </c>
      <c r="AW162">
        <v>2</v>
      </c>
      <c r="AX162">
        <v>7674524</v>
      </c>
      <c r="AY162">
        <v>1</v>
      </c>
      <c r="AZ162">
        <v>0</v>
      </c>
      <c r="BA162">
        <v>162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</row>
    <row r="163" spans="1:75" ht="12.75">
      <c r="A163">
        <f>ROW(Source!A84)</f>
        <v>84</v>
      </c>
      <c r="B163">
        <v>7674525</v>
      </c>
      <c r="C163">
        <v>7674521</v>
      </c>
      <c r="D163">
        <v>5496418</v>
      </c>
      <c r="E163">
        <v>1</v>
      </c>
      <c r="F163">
        <v>1</v>
      </c>
      <c r="G163">
        <v>1</v>
      </c>
      <c r="H163">
        <v>2</v>
      </c>
      <c r="I163" t="s">
        <v>361</v>
      </c>
      <c r="J163" t="s">
        <v>362</v>
      </c>
      <c r="K163" t="s">
        <v>363</v>
      </c>
      <c r="L163">
        <v>1368</v>
      </c>
      <c r="N163">
        <v>1011</v>
      </c>
      <c r="O163" t="s">
        <v>364</v>
      </c>
      <c r="P163" t="s">
        <v>364</v>
      </c>
      <c r="Q163">
        <v>1</v>
      </c>
      <c r="Y163">
        <v>4.21</v>
      </c>
      <c r="AA163">
        <v>0</v>
      </c>
      <c r="AB163">
        <v>19.2</v>
      </c>
      <c r="AC163">
        <v>0</v>
      </c>
      <c r="AD163">
        <v>0</v>
      </c>
      <c r="AN163">
        <v>0</v>
      </c>
      <c r="AO163">
        <v>1</v>
      </c>
      <c r="AP163">
        <v>0</v>
      </c>
      <c r="AQ163">
        <v>0</v>
      </c>
      <c r="AR163">
        <v>0</v>
      </c>
      <c r="AT163">
        <v>4.21</v>
      </c>
      <c r="AV163">
        <v>0</v>
      </c>
      <c r="AW163">
        <v>2</v>
      </c>
      <c r="AX163">
        <v>7674525</v>
      </c>
      <c r="AY163">
        <v>1</v>
      </c>
      <c r="AZ163">
        <v>0</v>
      </c>
      <c r="BA163">
        <v>163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</row>
    <row r="164" spans="1:75" ht="12.75">
      <c r="A164">
        <f>ROW(Source!A84)</f>
        <v>84</v>
      </c>
      <c r="B164">
        <v>7674526</v>
      </c>
      <c r="C164">
        <v>7674521</v>
      </c>
      <c r="D164">
        <v>5496870</v>
      </c>
      <c r="E164">
        <v>1</v>
      </c>
      <c r="F164">
        <v>1</v>
      </c>
      <c r="G164">
        <v>1</v>
      </c>
      <c r="H164">
        <v>2</v>
      </c>
      <c r="I164" t="s">
        <v>393</v>
      </c>
      <c r="J164" t="s">
        <v>394</v>
      </c>
      <c r="K164" t="s">
        <v>395</v>
      </c>
      <c r="L164">
        <v>1368</v>
      </c>
      <c r="N164">
        <v>1011</v>
      </c>
      <c r="O164" t="s">
        <v>364</v>
      </c>
      <c r="P164" t="s">
        <v>364</v>
      </c>
      <c r="Q164">
        <v>1</v>
      </c>
      <c r="Y164">
        <v>0.19</v>
      </c>
      <c r="AA164">
        <v>0</v>
      </c>
      <c r="AB164">
        <v>75.4</v>
      </c>
      <c r="AC164">
        <v>0</v>
      </c>
      <c r="AD164">
        <v>0</v>
      </c>
      <c r="AN164">
        <v>0</v>
      </c>
      <c r="AO164">
        <v>1</v>
      </c>
      <c r="AP164">
        <v>0</v>
      </c>
      <c r="AQ164">
        <v>0</v>
      </c>
      <c r="AR164">
        <v>0</v>
      </c>
      <c r="AT164">
        <v>0.19</v>
      </c>
      <c r="AV164">
        <v>0</v>
      </c>
      <c r="AW164">
        <v>2</v>
      </c>
      <c r="AX164">
        <v>7674526</v>
      </c>
      <c r="AY164">
        <v>1</v>
      </c>
      <c r="AZ164">
        <v>0</v>
      </c>
      <c r="BA164">
        <v>164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</row>
    <row r="165" spans="1:75" ht="12.75">
      <c r="A165">
        <f>ROW(Source!A84)</f>
        <v>84</v>
      </c>
      <c r="B165">
        <v>7674527</v>
      </c>
      <c r="C165">
        <v>7674521</v>
      </c>
      <c r="D165">
        <v>5441900</v>
      </c>
      <c r="E165">
        <v>1</v>
      </c>
      <c r="F165">
        <v>1</v>
      </c>
      <c r="G165">
        <v>1</v>
      </c>
      <c r="H165">
        <v>3</v>
      </c>
      <c r="I165" t="s">
        <v>204</v>
      </c>
      <c r="J165" t="s">
        <v>206</v>
      </c>
      <c r="K165" t="s">
        <v>205</v>
      </c>
      <c r="L165">
        <v>1348</v>
      </c>
      <c r="N165">
        <v>1009</v>
      </c>
      <c r="O165" t="s">
        <v>29</v>
      </c>
      <c r="P165" t="s">
        <v>29</v>
      </c>
      <c r="Q165">
        <v>1000</v>
      </c>
      <c r="Y165">
        <v>0.74</v>
      </c>
      <c r="AA165">
        <v>11200</v>
      </c>
      <c r="AB165">
        <v>0</v>
      </c>
      <c r="AC165">
        <v>0</v>
      </c>
      <c r="AD165">
        <v>0</v>
      </c>
      <c r="AN165">
        <v>0</v>
      </c>
      <c r="AO165">
        <v>1</v>
      </c>
      <c r="AP165">
        <v>0</v>
      </c>
      <c r="AQ165">
        <v>0</v>
      </c>
      <c r="AR165">
        <v>0</v>
      </c>
      <c r="AT165">
        <v>0.74</v>
      </c>
      <c r="AV165">
        <v>0</v>
      </c>
      <c r="AW165">
        <v>2</v>
      </c>
      <c r="AX165">
        <v>7674527</v>
      </c>
      <c r="AY165">
        <v>1</v>
      </c>
      <c r="AZ165">
        <v>0</v>
      </c>
      <c r="BA165">
        <v>165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</row>
    <row r="166" spans="1:75" ht="12.75">
      <c r="A166">
        <f>ROW(Source!A84)</f>
        <v>84</v>
      </c>
      <c r="B166">
        <v>7674528</v>
      </c>
      <c r="C166">
        <v>7674521</v>
      </c>
      <c r="D166">
        <v>5443316</v>
      </c>
      <c r="E166">
        <v>1</v>
      </c>
      <c r="F166">
        <v>1</v>
      </c>
      <c r="G166">
        <v>1</v>
      </c>
      <c r="H166">
        <v>3</v>
      </c>
      <c r="I166" t="s">
        <v>611</v>
      </c>
      <c r="J166" t="s">
        <v>612</v>
      </c>
      <c r="K166" t="s">
        <v>613</v>
      </c>
      <c r="L166">
        <v>1348</v>
      </c>
      <c r="N166">
        <v>1009</v>
      </c>
      <c r="O166" t="s">
        <v>29</v>
      </c>
      <c r="P166" t="s">
        <v>29</v>
      </c>
      <c r="Q166">
        <v>1000</v>
      </c>
      <c r="Y166">
        <v>0.002</v>
      </c>
      <c r="AA166">
        <v>35011</v>
      </c>
      <c r="AB166">
        <v>0</v>
      </c>
      <c r="AC166">
        <v>0</v>
      </c>
      <c r="AD166">
        <v>0</v>
      </c>
      <c r="AN166">
        <v>0</v>
      </c>
      <c r="AO166">
        <v>1</v>
      </c>
      <c r="AP166">
        <v>0</v>
      </c>
      <c r="AQ166">
        <v>0</v>
      </c>
      <c r="AR166">
        <v>0</v>
      </c>
      <c r="AT166">
        <v>0.002</v>
      </c>
      <c r="AV166">
        <v>0</v>
      </c>
      <c r="AW166">
        <v>2</v>
      </c>
      <c r="AX166">
        <v>7674528</v>
      </c>
      <c r="AY166">
        <v>1</v>
      </c>
      <c r="AZ166">
        <v>0</v>
      </c>
      <c r="BA166">
        <v>166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</row>
    <row r="167" spans="1:75" ht="12.75">
      <c r="A167">
        <f>ROW(Source!A84)</f>
        <v>84</v>
      </c>
      <c r="B167">
        <v>7674529</v>
      </c>
      <c r="C167">
        <v>7674521</v>
      </c>
      <c r="D167">
        <v>5443318</v>
      </c>
      <c r="E167">
        <v>1</v>
      </c>
      <c r="F167">
        <v>1</v>
      </c>
      <c r="G167">
        <v>1</v>
      </c>
      <c r="H167">
        <v>3</v>
      </c>
      <c r="I167" t="s">
        <v>614</v>
      </c>
      <c r="J167" t="s">
        <v>615</v>
      </c>
      <c r="K167" t="s">
        <v>616</v>
      </c>
      <c r="L167">
        <v>1348</v>
      </c>
      <c r="N167">
        <v>1009</v>
      </c>
      <c r="O167" t="s">
        <v>29</v>
      </c>
      <c r="P167" t="s">
        <v>29</v>
      </c>
      <c r="Q167">
        <v>1000</v>
      </c>
      <c r="Y167">
        <v>0.001</v>
      </c>
      <c r="AA167">
        <v>9526</v>
      </c>
      <c r="AB167">
        <v>0</v>
      </c>
      <c r="AC167">
        <v>0</v>
      </c>
      <c r="AD167">
        <v>0</v>
      </c>
      <c r="AN167">
        <v>0</v>
      </c>
      <c r="AO167">
        <v>1</v>
      </c>
      <c r="AP167">
        <v>0</v>
      </c>
      <c r="AQ167">
        <v>0</v>
      </c>
      <c r="AR167">
        <v>0</v>
      </c>
      <c r="AT167">
        <v>0.001</v>
      </c>
      <c r="AV167">
        <v>0</v>
      </c>
      <c r="AW167">
        <v>2</v>
      </c>
      <c r="AX167">
        <v>7674529</v>
      </c>
      <c r="AY167">
        <v>1</v>
      </c>
      <c r="AZ167">
        <v>0</v>
      </c>
      <c r="BA167">
        <v>167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R167"/>
  <sheetViews>
    <sheetView workbookViewId="0" topLeftCell="A1">
      <selection activeCell="A1" sqref="A1"/>
    </sheetView>
  </sheetViews>
  <sheetFormatPr defaultColWidth="9.140625" defaultRowHeight="12.75"/>
  <sheetData>
    <row r="1" spans="1:44" ht="12.75">
      <c r="A1">
        <f>ROW(Source!A28)</f>
        <v>28</v>
      </c>
      <c r="B1">
        <v>7672280</v>
      </c>
      <c r="C1">
        <v>7672279</v>
      </c>
      <c r="D1">
        <v>121645</v>
      </c>
      <c r="E1">
        <v>1</v>
      </c>
      <c r="F1">
        <v>1</v>
      </c>
      <c r="G1">
        <v>1</v>
      </c>
      <c r="H1">
        <v>1</v>
      </c>
      <c r="I1" t="s">
        <v>345</v>
      </c>
      <c r="K1" t="s">
        <v>346</v>
      </c>
      <c r="L1">
        <v>1369</v>
      </c>
      <c r="N1">
        <v>1013</v>
      </c>
      <c r="O1" t="s">
        <v>347</v>
      </c>
      <c r="P1" t="s">
        <v>347</v>
      </c>
      <c r="Q1">
        <v>1</v>
      </c>
      <c r="X1">
        <v>91</v>
      </c>
      <c r="Y1">
        <v>0</v>
      </c>
      <c r="Z1">
        <v>0</v>
      </c>
      <c r="AA1">
        <v>0</v>
      </c>
      <c r="AB1">
        <v>9.62</v>
      </c>
      <c r="AC1">
        <v>0</v>
      </c>
      <c r="AD1">
        <v>1</v>
      </c>
      <c r="AE1">
        <v>1</v>
      </c>
      <c r="AG1">
        <v>91</v>
      </c>
      <c r="AH1">
        <v>2</v>
      </c>
      <c r="AI1">
        <v>7672280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ht="12.75">
      <c r="A2">
        <f>ROW(Source!A28)</f>
        <v>28</v>
      </c>
      <c r="B2">
        <v>7672281</v>
      </c>
      <c r="C2">
        <v>7672279</v>
      </c>
      <c r="D2">
        <v>121548</v>
      </c>
      <c r="E2">
        <v>1</v>
      </c>
      <c r="F2">
        <v>1</v>
      </c>
      <c r="G2">
        <v>1</v>
      </c>
      <c r="H2">
        <v>1</v>
      </c>
      <c r="I2" t="s">
        <v>39</v>
      </c>
      <c r="K2" t="s">
        <v>348</v>
      </c>
      <c r="L2">
        <v>608254</v>
      </c>
      <c r="N2">
        <v>1013</v>
      </c>
      <c r="O2" t="s">
        <v>349</v>
      </c>
      <c r="P2" t="s">
        <v>349</v>
      </c>
      <c r="Q2">
        <v>1</v>
      </c>
      <c r="X2">
        <v>7.34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G2">
        <v>7.34</v>
      </c>
      <c r="AH2">
        <v>2</v>
      </c>
      <c r="AI2">
        <v>7672281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ht="12.75">
      <c r="A3">
        <f>ROW(Source!A28)</f>
        <v>28</v>
      </c>
      <c r="B3">
        <v>7672282</v>
      </c>
      <c r="C3">
        <v>7672279</v>
      </c>
      <c r="D3">
        <v>1466783</v>
      </c>
      <c r="E3">
        <v>1</v>
      </c>
      <c r="F3">
        <v>1</v>
      </c>
      <c r="G3">
        <v>1</v>
      </c>
      <c r="H3">
        <v>2</v>
      </c>
      <c r="I3" t="s">
        <v>350</v>
      </c>
      <c r="J3" t="s">
        <v>351</v>
      </c>
      <c r="K3" t="s">
        <v>352</v>
      </c>
      <c r="L3">
        <v>1480</v>
      </c>
      <c r="N3">
        <v>1013</v>
      </c>
      <c r="O3" t="s">
        <v>353</v>
      </c>
      <c r="P3" t="s">
        <v>354</v>
      </c>
      <c r="Q3">
        <v>1</v>
      </c>
      <c r="X3">
        <v>6</v>
      </c>
      <c r="Y3">
        <v>0</v>
      </c>
      <c r="Z3">
        <v>134.65</v>
      </c>
      <c r="AA3">
        <v>13.5</v>
      </c>
      <c r="AB3">
        <v>0</v>
      </c>
      <c r="AC3">
        <v>0</v>
      </c>
      <c r="AD3">
        <v>1</v>
      </c>
      <c r="AE3">
        <v>0</v>
      </c>
      <c r="AG3">
        <v>6</v>
      </c>
      <c r="AH3">
        <v>2</v>
      </c>
      <c r="AI3">
        <v>7672282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ht="12.75">
      <c r="A4">
        <f>ROW(Source!A28)</f>
        <v>28</v>
      </c>
      <c r="B4">
        <v>7672283</v>
      </c>
      <c r="C4">
        <v>7672279</v>
      </c>
      <c r="D4">
        <v>1467385</v>
      </c>
      <c r="E4">
        <v>1</v>
      </c>
      <c r="F4">
        <v>1</v>
      </c>
      <c r="G4">
        <v>1</v>
      </c>
      <c r="H4">
        <v>2</v>
      </c>
      <c r="I4" t="s">
        <v>355</v>
      </c>
      <c r="J4" t="s">
        <v>356</v>
      </c>
      <c r="K4" t="s">
        <v>357</v>
      </c>
      <c r="L4">
        <v>1480</v>
      </c>
      <c r="N4">
        <v>1013</v>
      </c>
      <c r="O4" t="s">
        <v>353</v>
      </c>
      <c r="P4" t="s">
        <v>354</v>
      </c>
      <c r="Q4">
        <v>1</v>
      </c>
      <c r="X4">
        <v>27.3</v>
      </c>
      <c r="Y4">
        <v>0</v>
      </c>
      <c r="Z4">
        <v>8.1</v>
      </c>
      <c r="AA4">
        <v>0</v>
      </c>
      <c r="AB4">
        <v>0</v>
      </c>
      <c r="AC4">
        <v>0</v>
      </c>
      <c r="AD4">
        <v>1</v>
      </c>
      <c r="AE4">
        <v>0</v>
      </c>
      <c r="AG4">
        <v>27.3</v>
      </c>
      <c r="AH4">
        <v>2</v>
      </c>
      <c r="AI4">
        <v>7672283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ht="12.75">
      <c r="A5">
        <f>ROW(Source!A28)</f>
        <v>28</v>
      </c>
      <c r="B5">
        <v>7672284</v>
      </c>
      <c r="C5">
        <v>7672279</v>
      </c>
      <c r="D5">
        <v>1467390</v>
      </c>
      <c r="E5">
        <v>1</v>
      </c>
      <c r="F5">
        <v>1</v>
      </c>
      <c r="G5">
        <v>1</v>
      </c>
      <c r="H5">
        <v>2</v>
      </c>
      <c r="I5" t="s">
        <v>358</v>
      </c>
      <c r="J5" t="s">
        <v>359</v>
      </c>
      <c r="K5" t="s">
        <v>360</v>
      </c>
      <c r="L5">
        <v>1480</v>
      </c>
      <c r="N5">
        <v>1013</v>
      </c>
      <c r="O5" t="s">
        <v>353</v>
      </c>
      <c r="P5" t="s">
        <v>354</v>
      </c>
      <c r="Q5">
        <v>1</v>
      </c>
      <c r="X5">
        <v>1</v>
      </c>
      <c r="Y5">
        <v>0</v>
      </c>
      <c r="Z5">
        <v>1.2</v>
      </c>
      <c r="AA5">
        <v>0</v>
      </c>
      <c r="AB5">
        <v>0</v>
      </c>
      <c r="AC5">
        <v>0</v>
      </c>
      <c r="AD5">
        <v>1</v>
      </c>
      <c r="AE5">
        <v>0</v>
      </c>
      <c r="AG5">
        <v>1</v>
      </c>
      <c r="AH5">
        <v>2</v>
      </c>
      <c r="AI5">
        <v>7672284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ht="12.75">
      <c r="A6">
        <f>ROW(Source!A28)</f>
        <v>28</v>
      </c>
      <c r="B6">
        <v>7672285</v>
      </c>
      <c r="C6">
        <v>7672279</v>
      </c>
      <c r="D6">
        <v>1471034</v>
      </c>
      <c r="E6">
        <v>1</v>
      </c>
      <c r="F6">
        <v>1</v>
      </c>
      <c r="G6">
        <v>1</v>
      </c>
      <c r="H6">
        <v>2</v>
      </c>
      <c r="I6" t="s">
        <v>361</v>
      </c>
      <c r="J6" t="s">
        <v>362</v>
      </c>
      <c r="K6" t="s">
        <v>363</v>
      </c>
      <c r="L6">
        <v>1368</v>
      </c>
      <c r="N6">
        <v>1011</v>
      </c>
      <c r="O6" t="s">
        <v>364</v>
      </c>
      <c r="P6" t="s">
        <v>364</v>
      </c>
      <c r="Q6">
        <v>1</v>
      </c>
      <c r="X6">
        <v>0.3</v>
      </c>
      <c r="Y6">
        <v>0</v>
      </c>
      <c r="Z6">
        <v>19.2</v>
      </c>
      <c r="AA6">
        <v>0</v>
      </c>
      <c r="AB6">
        <v>0</v>
      </c>
      <c r="AC6">
        <v>0</v>
      </c>
      <c r="AD6">
        <v>1</v>
      </c>
      <c r="AE6">
        <v>0</v>
      </c>
      <c r="AG6">
        <v>0.3</v>
      </c>
      <c r="AH6">
        <v>2</v>
      </c>
      <c r="AI6">
        <v>7672285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ht="12.75">
      <c r="A7">
        <f>ROW(Source!A28)</f>
        <v>28</v>
      </c>
      <c r="B7">
        <v>7672286</v>
      </c>
      <c r="C7">
        <v>7672279</v>
      </c>
      <c r="D7">
        <v>1471050</v>
      </c>
      <c r="E7">
        <v>1</v>
      </c>
      <c r="F7">
        <v>1</v>
      </c>
      <c r="G7">
        <v>1</v>
      </c>
      <c r="H7">
        <v>2</v>
      </c>
      <c r="I7" t="s">
        <v>365</v>
      </c>
      <c r="J7" t="s">
        <v>362</v>
      </c>
      <c r="K7" t="s">
        <v>366</v>
      </c>
      <c r="L7">
        <v>1480</v>
      </c>
      <c r="N7">
        <v>1013</v>
      </c>
      <c r="O7" t="s">
        <v>353</v>
      </c>
      <c r="P7" t="s">
        <v>354</v>
      </c>
      <c r="Q7">
        <v>1</v>
      </c>
      <c r="X7">
        <v>1.1</v>
      </c>
      <c r="Y7">
        <v>0</v>
      </c>
      <c r="Z7">
        <v>5.1</v>
      </c>
      <c r="AA7">
        <v>0</v>
      </c>
      <c r="AB7">
        <v>0</v>
      </c>
      <c r="AC7">
        <v>0</v>
      </c>
      <c r="AD7">
        <v>1</v>
      </c>
      <c r="AE7">
        <v>0</v>
      </c>
      <c r="AG7">
        <v>1.1</v>
      </c>
      <c r="AH7">
        <v>2</v>
      </c>
      <c r="AI7">
        <v>7672286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ht="12.75">
      <c r="A8">
        <f>ROW(Source!A28)</f>
        <v>28</v>
      </c>
      <c r="B8">
        <v>7672287</v>
      </c>
      <c r="C8">
        <v>7672279</v>
      </c>
      <c r="D8">
        <v>1471463</v>
      </c>
      <c r="E8">
        <v>1</v>
      </c>
      <c r="F8">
        <v>1</v>
      </c>
      <c r="G8">
        <v>1</v>
      </c>
      <c r="H8">
        <v>2</v>
      </c>
      <c r="I8" t="s">
        <v>367</v>
      </c>
      <c r="J8" t="s">
        <v>368</v>
      </c>
      <c r="K8" t="s">
        <v>369</v>
      </c>
      <c r="L8">
        <v>1480</v>
      </c>
      <c r="N8">
        <v>1013</v>
      </c>
      <c r="O8" t="s">
        <v>353</v>
      </c>
      <c r="P8" t="s">
        <v>354</v>
      </c>
      <c r="Q8">
        <v>1</v>
      </c>
      <c r="X8">
        <v>0.84</v>
      </c>
      <c r="Y8">
        <v>0</v>
      </c>
      <c r="Z8">
        <v>15.4</v>
      </c>
      <c r="AA8">
        <v>10.06</v>
      </c>
      <c r="AB8">
        <v>0</v>
      </c>
      <c r="AC8">
        <v>0</v>
      </c>
      <c r="AD8">
        <v>1</v>
      </c>
      <c r="AE8">
        <v>0</v>
      </c>
      <c r="AG8">
        <v>0.84</v>
      </c>
      <c r="AH8">
        <v>2</v>
      </c>
      <c r="AI8">
        <v>7672287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ht="12.75">
      <c r="A9">
        <f>ROW(Source!A28)</f>
        <v>28</v>
      </c>
      <c r="B9">
        <v>7672288</v>
      </c>
      <c r="C9">
        <v>7672279</v>
      </c>
      <c r="D9">
        <v>1471982</v>
      </c>
      <c r="E9">
        <v>1</v>
      </c>
      <c r="F9">
        <v>1</v>
      </c>
      <c r="G9">
        <v>1</v>
      </c>
      <c r="H9">
        <v>2</v>
      </c>
      <c r="I9" t="s">
        <v>370</v>
      </c>
      <c r="J9" t="s">
        <v>371</v>
      </c>
      <c r="K9" t="s">
        <v>372</v>
      </c>
      <c r="L9">
        <v>1480</v>
      </c>
      <c r="N9">
        <v>1013</v>
      </c>
      <c r="O9" t="s">
        <v>353</v>
      </c>
      <c r="P9" t="s">
        <v>354</v>
      </c>
      <c r="Q9">
        <v>1</v>
      </c>
      <c r="X9">
        <v>0.5</v>
      </c>
      <c r="Y9">
        <v>0</v>
      </c>
      <c r="Z9">
        <v>95.53</v>
      </c>
      <c r="AA9">
        <v>0</v>
      </c>
      <c r="AB9">
        <v>0</v>
      </c>
      <c r="AC9">
        <v>0</v>
      </c>
      <c r="AD9">
        <v>1</v>
      </c>
      <c r="AE9">
        <v>0</v>
      </c>
      <c r="AG9">
        <v>0.5</v>
      </c>
      <c r="AH9">
        <v>2</v>
      </c>
      <c r="AI9">
        <v>7672288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ht="12.75">
      <c r="A10">
        <f>ROW(Source!A28)</f>
        <v>28</v>
      </c>
      <c r="B10">
        <v>7672289</v>
      </c>
      <c r="C10">
        <v>7672279</v>
      </c>
      <c r="D10">
        <v>1400615</v>
      </c>
      <c r="E10">
        <v>1</v>
      </c>
      <c r="F10">
        <v>1</v>
      </c>
      <c r="G10">
        <v>1</v>
      </c>
      <c r="H10">
        <v>3</v>
      </c>
      <c r="I10" t="s">
        <v>373</v>
      </c>
      <c r="J10" t="s">
        <v>374</v>
      </c>
      <c r="K10" t="s">
        <v>375</v>
      </c>
      <c r="L10">
        <v>1339</v>
      </c>
      <c r="N10">
        <v>1007</v>
      </c>
      <c r="O10" t="s">
        <v>196</v>
      </c>
      <c r="P10" t="s">
        <v>196</v>
      </c>
      <c r="Q10">
        <v>1</v>
      </c>
      <c r="X10">
        <v>2.6</v>
      </c>
      <c r="Y10">
        <v>6.22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G10">
        <v>2.6</v>
      </c>
      <c r="AH10">
        <v>2</v>
      </c>
      <c r="AI10">
        <v>7672289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ht="12.75">
      <c r="A11">
        <f>ROW(Source!A28)</f>
        <v>28</v>
      </c>
      <c r="B11">
        <v>7672290</v>
      </c>
      <c r="C11">
        <v>7672279</v>
      </c>
      <c r="D11">
        <v>1402352</v>
      </c>
      <c r="E11">
        <v>1</v>
      </c>
      <c r="F11">
        <v>1</v>
      </c>
      <c r="G11">
        <v>1</v>
      </c>
      <c r="H11">
        <v>3</v>
      </c>
      <c r="I11" t="s">
        <v>27</v>
      </c>
      <c r="J11" t="s">
        <v>30</v>
      </c>
      <c r="K11" t="s">
        <v>28</v>
      </c>
      <c r="L11">
        <v>1348</v>
      </c>
      <c r="N11">
        <v>1009</v>
      </c>
      <c r="O11" t="s">
        <v>29</v>
      </c>
      <c r="P11" t="s">
        <v>29</v>
      </c>
      <c r="Q11">
        <v>1000</v>
      </c>
      <c r="X11">
        <v>-1.032</v>
      </c>
      <c r="Y11">
        <v>5751.7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  <c r="AG11">
        <v>-1.032</v>
      </c>
      <c r="AH11">
        <v>2</v>
      </c>
      <c r="AI11">
        <v>7672290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ht="12.75">
      <c r="A12">
        <f>ROW(Source!A28)</f>
        <v>28</v>
      </c>
      <c r="B12">
        <v>7672291</v>
      </c>
      <c r="C12">
        <v>7672279</v>
      </c>
      <c r="D12">
        <v>1403518</v>
      </c>
      <c r="E12">
        <v>1</v>
      </c>
      <c r="F12">
        <v>1</v>
      </c>
      <c r="G12">
        <v>1</v>
      </c>
      <c r="H12">
        <v>3</v>
      </c>
      <c r="I12" t="s">
        <v>376</v>
      </c>
      <c r="J12" t="s">
        <v>377</v>
      </c>
      <c r="K12" t="s">
        <v>378</v>
      </c>
      <c r="L12">
        <v>1348</v>
      </c>
      <c r="N12">
        <v>1009</v>
      </c>
      <c r="O12" t="s">
        <v>29</v>
      </c>
      <c r="P12" t="s">
        <v>29</v>
      </c>
      <c r="Q12">
        <v>1000</v>
      </c>
      <c r="X12">
        <v>0.0215</v>
      </c>
      <c r="Y12">
        <v>10362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G12">
        <v>0.0215</v>
      </c>
      <c r="AH12">
        <v>2</v>
      </c>
      <c r="AI12">
        <v>7672291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ht="12.75">
      <c r="A13">
        <f>ROW(Source!A28)</f>
        <v>28</v>
      </c>
      <c r="B13">
        <v>7673187</v>
      </c>
      <c r="C13">
        <v>7672279</v>
      </c>
      <c r="D13">
        <v>7308773</v>
      </c>
      <c r="E13">
        <v>1</v>
      </c>
      <c r="F13">
        <v>1</v>
      </c>
      <c r="G13">
        <v>1</v>
      </c>
      <c r="H13">
        <v>3</v>
      </c>
      <c r="I13" t="s">
        <v>32</v>
      </c>
      <c r="J13" t="s">
        <v>34</v>
      </c>
      <c r="K13" t="s">
        <v>33</v>
      </c>
      <c r="L13">
        <v>1348</v>
      </c>
      <c r="N13">
        <v>1009</v>
      </c>
      <c r="O13" t="s">
        <v>29</v>
      </c>
      <c r="P13" t="s">
        <v>29</v>
      </c>
      <c r="Q13">
        <v>1000</v>
      </c>
      <c r="X13">
        <v>0.712307</v>
      </c>
      <c r="Y13">
        <v>5667.96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G13">
        <v>0.712307</v>
      </c>
      <c r="AH13">
        <v>2</v>
      </c>
      <c r="AI13">
        <v>7673187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ht="12.75">
      <c r="A14">
        <f>ROW(Source!A28)</f>
        <v>28</v>
      </c>
      <c r="B14">
        <v>7674167</v>
      </c>
      <c r="C14">
        <v>7672279</v>
      </c>
      <c r="D14">
        <v>5459194</v>
      </c>
      <c r="E14">
        <v>1</v>
      </c>
      <c r="F14">
        <v>1</v>
      </c>
      <c r="G14">
        <v>1</v>
      </c>
      <c r="H14">
        <v>3</v>
      </c>
      <c r="I14" t="s">
        <v>36</v>
      </c>
      <c r="J14" t="s">
        <v>38</v>
      </c>
      <c r="K14" t="s">
        <v>37</v>
      </c>
      <c r="L14">
        <v>1348</v>
      </c>
      <c r="N14">
        <v>1009</v>
      </c>
      <c r="O14" t="s">
        <v>29</v>
      </c>
      <c r="P14" t="s">
        <v>29</v>
      </c>
      <c r="Q14">
        <v>1000</v>
      </c>
      <c r="X14">
        <v>0.287693</v>
      </c>
      <c r="Y14">
        <v>5650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G14">
        <v>0.287693</v>
      </c>
      <c r="AH14">
        <v>2</v>
      </c>
      <c r="AI14">
        <v>7674167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ht="12.75">
      <c r="A15">
        <f>ROW(Source!A28)</f>
        <v>28</v>
      </c>
      <c r="B15">
        <v>7672292</v>
      </c>
      <c r="C15">
        <v>7672279</v>
      </c>
      <c r="D15">
        <v>1458706</v>
      </c>
      <c r="E15">
        <v>1</v>
      </c>
      <c r="F15">
        <v>1</v>
      </c>
      <c r="G15">
        <v>1</v>
      </c>
      <c r="H15">
        <v>3</v>
      </c>
      <c r="I15" t="s">
        <v>379</v>
      </c>
      <c r="J15" t="s">
        <v>380</v>
      </c>
      <c r="K15" t="s">
        <v>381</v>
      </c>
      <c r="L15">
        <v>1346</v>
      </c>
      <c r="N15">
        <v>1009</v>
      </c>
      <c r="O15" t="s">
        <v>382</v>
      </c>
      <c r="P15" t="s">
        <v>382</v>
      </c>
      <c r="Q15">
        <v>1</v>
      </c>
      <c r="X15">
        <v>0.5</v>
      </c>
      <c r="Y15">
        <v>8.48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G15">
        <v>0.5</v>
      </c>
      <c r="AH15">
        <v>2</v>
      </c>
      <c r="AI15">
        <v>7672292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ht="12.75">
      <c r="A16">
        <f>ROW(Source!A32)</f>
        <v>32</v>
      </c>
      <c r="B16">
        <v>7672125</v>
      </c>
      <c r="C16">
        <v>7672124</v>
      </c>
      <c r="D16">
        <v>5519126</v>
      </c>
      <c r="E16">
        <v>1</v>
      </c>
      <c r="F16">
        <v>1</v>
      </c>
      <c r="G16">
        <v>1</v>
      </c>
      <c r="H16">
        <v>1</v>
      </c>
      <c r="I16" t="s">
        <v>383</v>
      </c>
      <c r="K16" t="s">
        <v>384</v>
      </c>
      <c r="L16">
        <v>1369</v>
      </c>
      <c r="N16">
        <v>1013</v>
      </c>
      <c r="O16" t="s">
        <v>347</v>
      </c>
      <c r="P16" t="s">
        <v>347</v>
      </c>
      <c r="Q16">
        <v>1</v>
      </c>
      <c r="X16">
        <v>44.35</v>
      </c>
      <c r="Y16">
        <v>0</v>
      </c>
      <c r="Z16">
        <v>0</v>
      </c>
      <c r="AA16">
        <v>0</v>
      </c>
      <c r="AB16">
        <v>9.63</v>
      </c>
      <c r="AC16">
        <v>0</v>
      </c>
      <c r="AD16">
        <v>1</v>
      </c>
      <c r="AE16">
        <v>1</v>
      </c>
      <c r="AG16">
        <v>44.35</v>
      </c>
      <c r="AH16">
        <v>2</v>
      </c>
      <c r="AI16">
        <v>7672125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ht="12.75">
      <c r="A17">
        <f>ROW(Source!A32)</f>
        <v>32</v>
      </c>
      <c r="B17">
        <v>7672126</v>
      </c>
      <c r="C17">
        <v>7672124</v>
      </c>
      <c r="D17">
        <v>121548</v>
      </c>
      <c r="E17">
        <v>1</v>
      </c>
      <c r="F17">
        <v>1</v>
      </c>
      <c r="G17">
        <v>1</v>
      </c>
      <c r="H17">
        <v>1</v>
      </c>
      <c r="I17" t="s">
        <v>39</v>
      </c>
      <c r="K17" t="s">
        <v>348</v>
      </c>
      <c r="L17">
        <v>608254</v>
      </c>
      <c r="N17">
        <v>1013</v>
      </c>
      <c r="O17" t="s">
        <v>349</v>
      </c>
      <c r="P17" t="s">
        <v>349</v>
      </c>
      <c r="Q17">
        <v>1</v>
      </c>
      <c r="X17">
        <v>4.28</v>
      </c>
      <c r="Y17">
        <v>0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2</v>
      </c>
      <c r="AG17">
        <v>4.28</v>
      </c>
      <c r="AH17">
        <v>2</v>
      </c>
      <c r="AI17">
        <v>7672126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ht="12.75">
      <c r="A18">
        <f>ROW(Source!A32)</f>
        <v>32</v>
      </c>
      <c r="B18">
        <v>7672127</v>
      </c>
      <c r="C18">
        <v>7672124</v>
      </c>
      <c r="D18">
        <v>5493852</v>
      </c>
      <c r="E18">
        <v>1</v>
      </c>
      <c r="F18">
        <v>1</v>
      </c>
      <c r="G18">
        <v>1</v>
      </c>
      <c r="H18">
        <v>2</v>
      </c>
      <c r="I18" t="s">
        <v>350</v>
      </c>
      <c r="J18" t="s">
        <v>351</v>
      </c>
      <c r="K18" t="s">
        <v>352</v>
      </c>
      <c r="L18">
        <v>1368</v>
      </c>
      <c r="N18">
        <v>1011</v>
      </c>
      <c r="O18" t="s">
        <v>364</v>
      </c>
      <c r="P18" t="s">
        <v>364</v>
      </c>
      <c r="Q18">
        <v>1</v>
      </c>
      <c r="X18">
        <v>1.44</v>
      </c>
      <c r="Y18">
        <v>0</v>
      </c>
      <c r="Z18">
        <v>134.65</v>
      </c>
      <c r="AA18">
        <v>13.5</v>
      </c>
      <c r="AB18">
        <v>0</v>
      </c>
      <c r="AC18">
        <v>0</v>
      </c>
      <c r="AD18">
        <v>1</v>
      </c>
      <c r="AE18">
        <v>0</v>
      </c>
      <c r="AG18">
        <v>1.44</v>
      </c>
      <c r="AH18">
        <v>2</v>
      </c>
      <c r="AI18">
        <v>7672127</v>
      </c>
      <c r="AJ18">
        <v>18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ht="12.75">
      <c r="A19">
        <f>ROW(Source!A32)</f>
        <v>32</v>
      </c>
      <c r="B19">
        <v>7672128</v>
      </c>
      <c r="C19">
        <v>7672124</v>
      </c>
      <c r="D19">
        <v>5493882</v>
      </c>
      <c r="E19">
        <v>1</v>
      </c>
      <c r="F19">
        <v>1</v>
      </c>
      <c r="G19">
        <v>1</v>
      </c>
      <c r="H19">
        <v>2</v>
      </c>
      <c r="I19" t="s">
        <v>385</v>
      </c>
      <c r="J19" t="s">
        <v>351</v>
      </c>
      <c r="K19" t="s">
        <v>386</v>
      </c>
      <c r="L19">
        <v>1368</v>
      </c>
      <c r="N19">
        <v>1011</v>
      </c>
      <c r="O19" t="s">
        <v>364</v>
      </c>
      <c r="P19" t="s">
        <v>364</v>
      </c>
      <c r="Q19">
        <v>1</v>
      </c>
      <c r="X19">
        <v>0.16</v>
      </c>
      <c r="Y19">
        <v>0</v>
      </c>
      <c r="Z19">
        <v>112</v>
      </c>
      <c r="AA19">
        <v>13.5</v>
      </c>
      <c r="AB19">
        <v>0</v>
      </c>
      <c r="AC19">
        <v>0</v>
      </c>
      <c r="AD19">
        <v>1</v>
      </c>
      <c r="AE19">
        <v>0</v>
      </c>
      <c r="AG19">
        <v>0.16</v>
      </c>
      <c r="AH19">
        <v>2</v>
      </c>
      <c r="AI19">
        <v>7672128</v>
      </c>
      <c r="AJ19">
        <v>19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ht="12.75">
      <c r="A20">
        <f>ROW(Source!A32)</f>
        <v>32</v>
      </c>
      <c r="B20">
        <v>7672129</v>
      </c>
      <c r="C20">
        <v>7672124</v>
      </c>
      <c r="D20">
        <v>5493949</v>
      </c>
      <c r="E20">
        <v>1</v>
      </c>
      <c r="F20">
        <v>1</v>
      </c>
      <c r="G20">
        <v>1</v>
      </c>
      <c r="H20">
        <v>2</v>
      </c>
      <c r="I20" t="s">
        <v>387</v>
      </c>
      <c r="J20" t="s">
        <v>388</v>
      </c>
      <c r="K20" t="s">
        <v>389</v>
      </c>
      <c r="L20">
        <v>1368</v>
      </c>
      <c r="N20">
        <v>1011</v>
      </c>
      <c r="O20" t="s">
        <v>364</v>
      </c>
      <c r="P20" t="s">
        <v>364</v>
      </c>
      <c r="Q20">
        <v>1</v>
      </c>
      <c r="X20">
        <v>2.44</v>
      </c>
      <c r="Y20">
        <v>0</v>
      </c>
      <c r="Z20">
        <v>165.93</v>
      </c>
      <c r="AA20">
        <v>14.4</v>
      </c>
      <c r="AB20">
        <v>0</v>
      </c>
      <c r="AC20">
        <v>0</v>
      </c>
      <c r="AD20">
        <v>1</v>
      </c>
      <c r="AE20">
        <v>0</v>
      </c>
      <c r="AG20">
        <v>2.44</v>
      </c>
      <c r="AH20">
        <v>2</v>
      </c>
      <c r="AI20">
        <v>7672129</v>
      </c>
      <c r="AJ20">
        <v>20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ht="12.75">
      <c r="A21">
        <f>ROW(Source!A32)</f>
        <v>32</v>
      </c>
      <c r="B21">
        <v>7672130</v>
      </c>
      <c r="C21">
        <v>7672124</v>
      </c>
      <c r="D21">
        <v>5494276</v>
      </c>
      <c r="E21">
        <v>1</v>
      </c>
      <c r="F21">
        <v>1</v>
      </c>
      <c r="G21">
        <v>1</v>
      </c>
      <c r="H21">
        <v>2</v>
      </c>
      <c r="I21" t="s">
        <v>358</v>
      </c>
      <c r="J21" t="s">
        <v>359</v>
      </c>
      <c r="K21" t="s">
        <v>360</v>
      </c>
      <c r="L21">
        <v>1368</v>
      </c>
      <c r="N21">
        <v>1011</v>
      </c>
      <c r="O21" t="s">
        <v>364</v>
      </c>
      <c r="P21" t="s">
        <v>364</v>
      </c>
      <c r="Q21">
        <v>1</v>
      </c>
      <c r="X21">
        <v>2.18</v>
      </c>
      <c r="Y21">
        <v>0</v>
      </c>
      <c r="Z21">
        <v>1.2</v>
      </c>
      <c r="AA21">
        <v>0</v>
      </c>
      <c r="AB21">
        <v>0</v>
      </c>
      <c r="AC21">
        <v>0</v>
      </c>
      <c r="AD21">
        <v>1</v>
      </c>
      <c r="AE21">
        <v>0</v>
      </c>
      <c r="AG21">
        <v>2.18</v>
      </c>
      <c r="AH21">
        <v>2</v>
      </c>
      <c r="AI21">
        <v>7672130</v>
      </c>
      <c r="AJ21">
        <v>21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ht="12.75">
      <c r="A22">
        <f>ROW(Source!A32)</f>
        <v>32</v>
      </c>
      <c r="B22">
        <v>7672131</v>
      </c>
      <c r="C22">
        <v>7672124</v>
      </c>
      <c r="D22">
        <v>5494284</v>
      </c>
      <c r="E22">
        <v>1</v>
      </c>
      <c r="F22">
        <v>1</v>
      </c>
      <c r="G22">
        <v>1</v>
      </c>
      <c r="H22">
        <v>2</v>
      </c>
      <c r="I22" t="s">
        <v>390</v>
      </c>
      <c r="J22" t="s">
        <v>391</v>
      </c>
      <c r="K22" t="s">
        <v>392</v>
      </c>
      <c r="L22">
        <v>1368</v>
      </c>
      <c r="N22">
        <v>1011</v>
      </c>
      <c r="O22" t="s">
        <v>364</v>
      </c>
      <c r="P22" t="s">
        <v>364</v>
      </c>
      <c r="Q22">
        <v>1</v>
      </c>
      <c r="X22">
        <v>5.97</v>
      </c>
      <c r="Y22">
        <v>0</v>
      </c>
      <c r="Z22">
        <v>12.31</v>
      </c>
      <c r="AA22">
        <v>0</v>
      </c>
      <c r="AB22">
        <v>0</v>
      </c>
      <c r="AC22">
        <v>0</v>
      </c>
      <c r="AD22">
        <v>1</v>
      </c>
      <c r="AE22">
        <v>0</v>
      </c>
      <c r="AG22">
        <v>5.97</v>
      </c>
      <c r="AH22">
        <v>2</v>
      </c>
      <c r="AI22">
        <v>7672131</v>
      </c>
      <c r="AJ22">
        <v>22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ht="12.75">
      <c r="A23">
        <f>ROW(Source!A32)</f>
        <v>32</v>
      </c>
      <c r="B23">
        <v>7672132</v>
      </c>
      <c r="C23">
        <v>7672124</v>
      </c>
      <c r="D23">
        <v>5496426</v>
      </c>
      <c r="E23">
        <v>1</v>
      </c>
      <c r="F23">
        <v>1</v>
      </c>
      <c r="G23">
        <v>1</v>
      </c>
      <c r="H23">
        <v>2</v>
      </c>
      <c r="I23" t="s">
        <v>365</v>
      </c>
      <c r="J23" t="s">
        <v>362</v>
      </c>
      <c r="K23" t="s">
        <v>366</v>
      </c>
      <c r="L23">
        <v>1368</v>
      </c>
      <c r="N23">
        <v>1011</v>
      </c>
      <c r="O23" t="s">
        <v>364</v>
      </c>
      <c r="P23" t="s">
        <v>364</v>
      </c>
      <c r="Q23">
        <v>1</v>
      </c>
      <c r="X23">
        <v>6.72</v>
      </c>
      <c r="Y23">
        <v>0</v>
      </c>
      <c r="Z23">
        <v>5.1</v>
      </c>
      <c r="AA23">
        <v>0</v>
      </c>
      <c r="AB23">
        <v>0</v>
      </c>
      <c r="AC23">
        <v>0</v>
      </c>
      <c r="AD23">
        <v>1</v>
      </c>
      <c r="AE23">
        <v>0</v>
      </c>
      <c r="AG23">
        <v>6.72</v>
      </c>
      <c r="AH23">
        <v>2</v>
      </c>
      <c r="AI23">
        <v>7672132</v>
      </c>
      <c r="AJ23">
        <v>23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ht="12.75">
      <c r="A24">
        <f>ROW(Source!A32)</f>
        <v>32</v>
      </c>
      <c r="B24">
        <v>7672133</v>
      </c>
      <c r="C24">
        <v>7672124</v>
      </c>
      <c r="D24">
        <v>5496870</v>
      </c>
      <c r="E24">
        <v>1</v>
      </c>
      <c r="F24">
        <v>1</v>
      </c>
      <c r="G24">
        <v>1</v>
      </c>
      <c r="H24">
        <v>2</v>
      </c>
      <c r="I24" t="s">
        <v>393</v>
      </c>
      <c r="J24" t="s">
        <v>394</v>
      </c>
      <c r="K24" t="s">
        <v>395</v>
      </c>
      <c r="L24">
        <v>1368</v>
      </c>
      <c r="N24">
        <v>1011</v>
      </c>
      <c r="O24" t="s">
        <v>364</v>
      </c>
      <c r="P24" t="s">
        <v>364</v>
      </c>
      <c r="Q24">
        <v>1</v>
      </c>
      <c r="X24">
        <v>0.24</v>
      </c>
      <c r="Y24">
        <v>0</v>
      </c>
      <c r="Z24">
        <v>75.4</v>
      </c>
      <c r="AA24">
        <v>0</v>
      </c>
      <c r="AB24">
        <v>0</v>
      </c>
      <c r="AC24">
        <v>0</v>
      </c>
      <c r="AD24">
        <v>1</v>
      </c>
      <c r="AE24">
        <v>0</v>
      </c>
      <c r="AG24">
        <v>0.24</v>
      </c>
      <c r="AH24">
        <v>2</v>
      </c>
      <c r="AI24">
        <v>7672133</v>
      </c>
      <c r="AJ24">
        <v>24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ht="12.75">
      <c r="A25">
        <f>ROW(Source!A32)</f>
        <v>32</v>
      </c>
      <c r="B25">
        <v>7672134</v>
      </c>
      <c r="C25">
        <v>7672124</v>
      </c>
      <c r="D25">
        <v>5441055</v>
      </c>
      <c r="E25">
        <v>1</v>
      </c>
      <c r="F25">
        <v>1</v>
      </c>
      <c r="G25">
        <v>1</v>
      </c>
      <c r="H25">
        <v>3</v>
      </c>
      <c r="I25" t="s">
        <v>396</v>
      </c>
      <c r="J25" t="s">
        <v>397</v>
      </c>
      <c r="K25" t="s">
        <v>398</v>
      </c>
      <c r="L25">
        <v>1348</v>
      </c>
      <c r="N25">
        <v>1009</v>
      </c>
      <c r="O25" t="s">
        <v>29</v>
      </c>
      <c r="P25" t="s">
        <v>29</v>
      </c>
      <c r="Q25">
        <v>1000</v>
      </c>
      <c r="X25">
        <v>0.0001</v>
      </c>
      <c r="Y25">
        <v>37900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0</v>
      </c>
      <c r="AF25" t="s">
        <v>43</v>
      </c>
      <c r="AG25">
        <v>0</v>
      </c>
      <c r="AH25">
        <v>2</v>
      </c>
      <c r="AI25">
        <v>7672134</v>
      </c>
      <c r="AJ25">
        <v>25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ht="12.75">
      <c r="A26">
        <f>ROW(Source!A32)</f>
        <v>32</v>
      </c>
      <c r="B26">
        <v>7672135</v>
      </c>
      <c r="C26">
        <v>7672124</v>
      </c>
      <c r="D26">
        <v>5441071</v>
      </c>
      <c r="E26">
        <v>1</v>
      </c>
      <c r="F26">
        <v>1</v>
      </c>
      <c r="G26">
        <v>1</v>
      </c>
      <c r="H26">
        <v>3</v>
      </c>
      <c r="I26" t="s">
        <v>373</v>
      </c>
      <c r="J26" t="s">
        <v>399</v>
      </c>
      <c r="K26" t="s">
        <v>375</v>
      </c>
      <c r="L26">
        <v>1339</v>
      </c>
      <c r="N26">
        <v>1007</v>
      </c>
      <c r="O26" t="s">
        <v>196</v>
      </c>
      <c r="P26" t="s">
        <v>196</v>
      </c>
      <c r="Q26">
        <v>1</v>
      </c>
      <c r="X26">
        <v>1.911</v>
      </c>
      <c r="Y26">
        <v>6.22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0</v>
      </c>
      <c r="AF26" t="s">
        <v>43</v>
      </c>
      <c r="AG26">
        <v>0</v>
      </c>
      <c r="AH26">
        <v>2</v>
      </c>
      <c r="AI26">
        <v>7672135</v>
      </c>
      <c r="AJ26">
        <v>26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ht="12.75">
      <c r="A27">
        <f>ROW(Source!A32)</f>
        <v>32</v>
      </c>
      <c r="B27">
        <v>7672136</v>
      </c>
      <c r="C27">
        <v>7672124</v>
      </c>
      <c r="D27">
        <v>5441846</v>
      </c>
      <c r="E27">
        <v>1</v>
      </c>
      <c r="F27">
        <v>1</v>
      </c>
      <c r="G27">
        <v>1</v>
      </c>
      <c r="H27">
        <v>3</v>
      </c>
      <c r="I27" t="s">
        <v>400</v>
      </c>
      <c r="J27" t="s">
        <v>401</v>
      </c>
      <c r="K27" t="s">
        <v>402</v>
      </c>
      <c r="L27">
        <v>1348</v>
      </c>
      <c r="N27">
        <v>1009</v>
      </c>
      <c r="O27" t="s">
        <v>29</v>
      </c>
      <c r="P27" t="s">
        <v>29</v>
      </c>
      <c r="Q27">
        <v>1000</v>
      </c>
      <c r="X27">
        <v>3E-05</v>
      </c>
      <c r="Y27">
        <v>4455.2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0</v>
      </c>
      <c r="AF27" t="s">
        <v>43</v>
      </c>
      <c r="AG27">
        <v>0</v>
      </c>
      <c r="AH27">
        <v>2</v>
      </c>
      <c r="AI27">
        <v>7672136</v>
      </c>
      <c r="AJ27">
        <v>27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ht="12.75">
      <c r="A28">
        <f>ROW(Source!A32)</f>
        <v>32</v>
      </c>
      <c r="B28">
        <v>7672137</v>
      </c>
      <c r="C28">
        <v>7672124</v>
      </c>
      <c r="D28">
        <v>5442224</v>
      </c>
      <c r="E28">
        <v>1</v>
      </c>
      <c r="F28">
        <v>1</v>
      </c>
      <c r="G28">
        <v>1</v>
      </c>
      <c r="H28">
        <v>3</v>
      </c>
      <c r="I28" t="s">
        <v>403</v>
      </c>
      <c r="J28" t="s">
        <v>404</v>
      </c>
      <c r="K28" t="s">
        <v>405</v>
      </c>
      <c r="L28">
        <v>1348</v>
      </c>
      <c r="N28">
        <v>1009</v>
      </c>
      <c r="O28" t="s">
        <v>29</v>
      </c>
      <c r="P28" t="s">
        <v>29</v>
      </c>
      <c r="Q28">
        <v>1000</v>
      </c>
      <c r="X28">
        <v>0.00194</v>
      </c>
      <c r="Y28">
        <v>4920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F28" t="s">
        <v>43</v>
      </c>
      <c r="AG28">
        <v>0</v>
      </c>
      <c r="AH28">
        <v>2</v>
      </c>
      <c r="AI28">
        <v>7672137</v>
      </c>
      <c r="AJ28">
        <v>28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ht="12.75">
      <c r="A29">
        <f>ROW(Source!A32)</f>
        <v>32</v>
      </c>
      <c r="B29">
        <v>7672138</v>
      </c>
      <c r="C29">
        <v>7672124</v>
      </c>
      <c r="D29">
        <v>5442986</v>
      </c>
      <c r="E29">
        <v>1</v>
      </c>
      <c r="F29">
        <v>1</v>
      </c>
      <c r="G29">
        <v>1</v>
      </c>
      <c r="H29">
        <v>3</v>
      </c>
      <c r="I29" t="s">
        <v>406</v>
      </c>
      <c r="J29" t="s">
        <v>407</v>
      </c>
      <c r="K29" t="s">
        <v>408</v>
      </c>
      <c r="L29">
        <v>1348</v>
      </c>
      <c r="N29">
        <v>1009</v>
      </c>
      <c r="O29" t="s">
        <v>29</v>
      </c>
      <c r="P29" t="s">
        <v>29</v>
      </c>
      <c r="Q29">
        <v>1000</v>
      </c>
      <c r="X29">
        <v>0.004</v>
      </c>
      <c r="Y29">
        <v>9750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F29" t="s">
        <v>43</v>
      </c>
      <c r="AG29">
        <v>0</v>
      </c>
      <c r="AH29">
        <v>2</v>
      </c>
      <c r="AI29">
        <v>7672138</v>
      </c>
      <c r="AJ29">
        <v>29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ht="12.75">
      <c r="A30">
        <f>ROW(Source!A32)</f>
        <v>32</v>
      </c>
      <c r="B30">
        <v>7672139</v>
      </c>
      <c r="C30">
        <v>7672124</v>
      </c>
      <c r="D30">
        <v>5443211</v>
      </c>
      <c r="E30">
        <v>1</v>
      </c>
      <c r="F30">
        <v>1</v>
      </c>
      <c r="G30">
        <v>1</v>
      </c>
      <c r="H30">
        <v>3</v>
      </c>
      <c r="I30" t="s">
        <v>409</v>
      </c>
      <c r="J30" t="s">
        <v>410</v>
      </c>
      <c r="K30" t="s">
        <v>411</v>
      </c>
      <c r="L30">
        <v>1348</v>
      </c>
      <c r="N30">
        <v>1009</v>
      </c>
      <c r="O30" t="s">
        <v>29</v>
      </c>
      <c r="P30" t="s">
        <v>29</v>
      </c>
      <c r="Q30">
        <v>1000</v>
      </c>
      <c r="X30">
        <v>0.01</v>
      </c>
      <c r="Y30">
        <v>9040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F30" t="s">
        <v>43</v>
      </c>
      <c r="AG30">
        <v>0</v>
      </c>
      <c r="AH30">
        <v>2</v>
      </c>
      <c r="AI30">
        <v>7672139</v>
      </c>
      <c r="AJ30">
        <v>30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ht="12.75">
      <c r="A31">
        <f>ROW(Source!A32)</f>
        <v>32</v>
      </c>
      <c r="B31">
        <v>7672140</v>
      </c>
      <c r="C31">
        <v>7672124</v>
      </c>
      <c r="D31">
        <v>5443308</v>
      </c>
      <c r="E31">
        <v>1</v>
      </c>
      <c r="F31">
        <v>1</v>
      </c>
      <c r="G31">
        <v>1</v>
      </c>
      <c r="H31">
        <v>3</v>
      </c>
      <c r="I31" t="s">
        <v>412</v>
      </c>
      <c r="J31" t="s">
        <v>413</v>
      </c>
      <c r="K31" t="s">
        <v>414</v>
      </c>
      <c r="L31">
        <v>1348</v>
      </c>
      <c r="N31">
        <v>1009</v>
      </c>
      <c r="O31" t="s">
        <v>29</v>
      </c>
      <c r="P31" t="s">
        <v>29</v>
      </c>
      <c r="Q31">
        <v>1000</v>
      </c>
      <c r="X31">
        <v>1E-05</v>
      </c>
      <c r="Y31">
        <v>11978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F31" t="s">
        <v>43</v>
      </c>
      <c r="AG31">
        <v>0</v>
      </c>
      <c r="AH31">
        <v>2</v>
      </c>
      <c r="AI31">
        <v>7672140</v>
      </c>
      <c r="AJ31">
        <v>31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ht="12.75">
      <c r="A32">
        <f>ROW(Source!A32)</f>
        <v>32</v>
      </c>
      <c r="B32">
        <v>7672141</v>
      </c>
      <c r="C32">
        <v>7672124</v>
      </c>
      <c r="D32">
        <v>5443981</v>
      </c>
      <c r="E32">
        <v>1</v>
      </c>
      <c r="F32">
        <v>1</v>
      </c>
      <c r="G32">
        <v>1</v>
      </c>
      <c r="H32">
        <v>3</v>
      </c>
      <c r="I32" t="s">
        <v>415</v>
      </c>
      <c r="J32" t="s">
        <v>416</v>
      </c>
      <c r="K32" t="s">
        <v>417</v>
      </c>
      <c r="L32">
        <v>686209</v>
      </c>
      <c r="N32">
        <v>1010</v>
      </c>
      <c r="O32" t="s">
        <v>418</v>
      </c>
      <c r="P32" t="s">
        <v>419</v>
      </c>
      <c r="Q32">
        <v>1</v>
      </c>
      <c r="X32">
        <v>1.68</v>
      </c>
      <c r="Y32">
        <v>11.6</v>
      </c>
      <c r="Z32">
        <v>0</v>
      </c>
      <c r="AA32">
        <v>0</v>
      </c>
      <c r="AB32">
        <v>0</v>
      </c>
      <c r="AC32">
        <v>2</v>
      </c>
      <c r="AD32">
        <v>1</v>
      </c>
      <c r="AE32">
        <v>0</v>
      </c>
      <c r="AF32" t="s">
        <v>43</v>
      </c>
      <c r="AG32">
        <v>0</v>
      </c>
      <c r="AH32">
        <v>2</v>
      </c>
      <c r="AI32">
        <v>7672141</v>
      </c>
      <c r="AJ32">
        <v>32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ht="12.75">
      <c r="A33">
        <f>ROW(Source!A32)</f>
        <v>32</v>
      </c>
      <c r="B33">
        <v>7672142</v>
      </c>
      <c r="C33">
        <v>7672124</v>
      </c>
      <c r="D33">
        <v>5444404</v>
      </c>
      <c r="E33">
        <v>1</v>
      </c>
      <c r="F33">
        <v>1</v>
      </c>
      <c r="G33">
        <v>1</v>
      </c>
      <c r="H33">
        <v>3</v>
      </c>
      <c r="I33" t="s">
        <v>420</v>
      </c>
      <c r="J33" t="s">
        <v>421</v>
      </c>
      <c r="K33" t="s">
        <v>422</v>
      </c>
      <c r="L33">
        <v>1339</v>
      </c>
      <c r="N33">
        <v>1007</v>
      </c>
      <c r="O33" t="s">
        <v>196</v>
      </c>
      <c r="P33" t="s">
        <v>196</v>
      </c>
      <c r="Q33">
        <v>1</v>
      </c>
      <c r="X33">
        <v>0.001</v>
      </c>
      <c r="Y33">
        <v>1700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F33" t="s">
        <v>43</v>
      </c>
      <c r="AG33">
        <v>0</v>
      </c>
      <c r="AH33">
        <v>2</v>
      </c>
      <c r="AI33">
        <v>7672142</v>
      </c>
      <c r="AJ33">
        <v>33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ht="12.75">
      <c r="A34">
        <f>ROW(Source!A32)</f>
        <v>32</v>
      </c>
      <c r="B34">
        <v>7672143</v>
      </c>
      <c r="C34">
        <v>7672124</v>
      </c>
      <c r="D34">
        <v>5449852</v>
      </c>
      <c r="E34">
        <v>1</v>
      </c>
      <c r="F34">
        <v>1</v>
      </c>
      <c r="G34">
        <v>1</v>
      </c>
      <c r="H34">
        <v>3</v>
      </c>
      <c r="I34" t="s">
        <v>423</v>
      </c>
      <c r="J34" t="s">
        <v>424</v>
      </c>
      <c r="K34" t="s">
        <v>425</v>
      </c>
      <c r="L34">
        <v>1348</v>
      </c>
      <c r="N34">
        <v>1009</v>
      </c>
      <c r="O34" t="s">
        <v>29</v>
      </c>
      <c r="P34" t="s">
        <v>29</v>
      </c>
      <c r="Q34">
        <v>1000</v>
      </c>
      <c r="X34">
        <v>0.00031</v>
      </c>
      <c r="Y34">
        <v>15620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0</v>
      </c>
      <c r="AF34" t="s">
        <v>43</v>
      </c>
      <c r="AG34">
        <v>0</v>
      </c>
      <c r="AH34">
        <v>2</v>
      </c>
      <c r="AI34">
        <v>7672143</v>
      </c>
      <c r="AJ34">
        <v>34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ht="12.75">
      <c r="A35">
        <f>ROW(Source!A32)</f>
        <v>32</v>
      </c>
      <c r="B35">
        <v>7672144</v>
      </c>
      <c r="C35">
        <v>7672124</v>
      </c>
      <c r="D35">
        <v>5449439</v>
      </c>
      <c r="E35">
        <v>1</v>
      </c>
      <c r="F35">
        <v>1</v>
      </c>
      <c r="G35">
        <v>1</v>
      </c>
      <c r="H35">
        <v>3</v>
      </c>
      <c r="I35" t="s">
        <v>426</v>
      </c>
      <c r="J35" t="s">
        <v>427</v>
      </c>
      <c r="K35" t="s">
        <v>428</v>
      </c>
      <c r="L35">
        <v>1348</v>
      </c>
      <c r="N35">
        <v>1009</v>
      </c>
      <c r="O35" t="s">
        <v>29</v>
      </c>
      <c r="P35" t="s">
        <v>29</v>
      </c>
      <c r="Q35">
        <v>1000</v>
      </c>
      <c r="X35">
        <v>0.0006</v>
      </c>
      <c r="Y35">
        <v>9420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0</v>
      </c>
      <c r="AF35" t="s">
        <v>43</v>
      </c>
      <c r="AG35">
        <v>0</v>
      </c>
      <c r="AH35">
        <v>2</v>
      </c>
      <c r="AI35">
        <v>7672144</v>
      </c>
      <c r="AJ35">
        <v>35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ht="12.75">
      <c r="A36">
        <f>ROW(Source!A32)</f>
        <v>32</v>
      </c>
      <c r="B36">
        <v>7672145</v>
      </c>
      <c r="C36">
        <v>7672124</v>
      </c>
      <c r="D36">
        <v>5457161</v>
      </c>
      <c r="E36">
        <v>1</v>
      </c>
      <c r="F36">
        <v>1</v>
      </c>
      <c r="G36">
        <v>1</v>
      </c>
      <c r="H36">
        <v>3</v>
      </c>
      <c r="I36" t="s">
        <v>429</v>
      </c>
      <c r="J36" t="s">
        <v>430</v>
      </c>
      <c r="K36" t="s">
        <v>431</v>
      </c>
      <c r="L36">
        <v>1348</v>
      </c>
      <c r="N36">
        <v>1009</v>
      </c>
      <c r="O36" t="s">
        <v>29</v>
      </c>
      <c r="P36" t="s">
        <v>29</v>
      </c>
      <c r="Q36">
        <v>1000</v>
      </c>
      <c r="X36">
        <v>1</v>
      </c>
      <c r="Y36">
        <v>7560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0</v>
      </c>
      <c r="AF36" t="s">
        <v>43</v>
      </c>
      <c r="AG36">
        <v>0</v>
      </c>
      <c r="AH36">
        <v>2</v>
      </c>
      <c r="AI36">
        <v>7672145</v>
      </c>
      <c r="AJ36">
        <v>36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ht="12.75">
      <c r="A37">
        <f>ROW(Source!A32)</f>
        <v>32</v>
      </c>
      <c r="B37">
        <v>7672146</v>
      </c>
      <c r="C37">
        <v>7672124</v>
      </c>
      <c r="D37">
        <v>5457356</v>
      </c>
      <c r="E37">
        <v>1</v>
      </c>
      <c r="F37">
        <v>1</v>
      </c>
      <c r="G37">
        <v>1</v>
      </c>
      <c r="H37">
        <v>3</v>
      </c>
      <c r="I37" t="s">
        <v>432</v>
      </c>
      <c r="J37" t="s">
        <v>433</v>
      </c>
      <c r="K37" t="s">
        <v>434</v>
      </c>
      <c r="L37">
        <v>1348</v>
      </c>
      <c r="N37">
        <v>1009</v>
      </c>
      <c r="O37" t="s">
        <v>29</v>
      </c>
      <c r="P37" t="s">
        <v>29</v>
      </c>
      <c r="Q37">
        <v>1000</v>
      </c>
      <c r="X37">
        <v>0.015</v>
      </c>
      <c r="Y37">
        <v>7712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F37" t="s">
        <v>43</v>
      </c>
      <c r="AG37">
        <v>0</v>
      </c>
      <c r="AH37">
        <v>2</v>
      </c>
      <c r="AI37">
        <v>7672146</v>
      </c>
      <c r="AJ37">
        <v>37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ht="12.75">
      <c r="A38">
        <f>ROW(Source!A32)</f>
        <v>32</v>
      </c>
      <c r="B38">
        <v>7672147</v>
      </c>
      <c r="C38">
        <v>7672124</v>
      </c>
      <c r="D38">
        <v>5486040</v>
      </c>
      <c r="E38">
        <v>1</v>
      </c>
      <c r="F38">
        <v>1</v>
      </c>
      <c r="G38">
        <v>1</v>
      </c>
      <c r="H38">
        <v>3</v>
      </c>
      <c r="I38" t="s">
        <v>435</v>
      </c>
      <c r="J38" t="s">
        <v>436</v>
      </c>
      <c r="K38" t="s">
        <v>437</v>
      </c>
      <c r="L38">
        <v>1302</v>
      </c>
      <c r="N38">
        <v>1003</v>
      </c>
      <c r="O38" t="s">
        <v>89</v>
      </c>
      <c r="P38" t="s">
        <v>89</v>
      </c>
      <c r="Q38">
        <v>10</v>
      </c>
      <c r="X38">
        <v>0.0187</v>
      </c>
      <c r="Y38">
        <v>71.5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43</v>
      </c>
      <c r="AG38">
        <v>0</v>
      </c>
      <c r="AH38">
        <v>2</v>
      </c>
      <c r="AI38">
        <v>7672147</v>
      </c>
      <c r="AJ38">
        <v>38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ht="12.75">
      <c r="A39">
        <f>ROW(Source!A32)</f>
        <v>32</v>
      </c>
      <c r="B39">
        <v>7672148</v>
      </c>
      <c r="C39">
        <v>7672124</v>
      </c>
      <c r="D39">
        <v>5487441</v>
      </c>
      <c r="E39">
        <v>1</v>
      </c>
      <c r="F39">
        <v>1</v>
      </c>
      <c r="G39">
        <v>1</v>
      </c>
      <c r="H39">
        <v>3</v>
      </c>
      <c r="I39" t="s">
        <v>379</v>
      </c>
      <c r="J39" t="s">
        <v>438</v>
      </c>
      <c r="K39" t="s">
        <v>381</v>
      </c>
      <c r="L39">
        <v>1346</v>
      </c>
      <c r="N39">
        <v>1009</v>
      </c>
      <c r="O39" t="s">
        <v>382</v>
      </c>
      <c r="P39" t="s">
        <v>382</v>
      </c>
      <c r="Q39">
        <v>1</v>
      </c>
      <c r="X39">
        <v>0.578</v>
      </c>
      <c r="Y39">
        <v>8.48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F39" t="s">
        <v>43</v>
      </c>
      <c r="AG39">
        <v>0</v>
      </c>
      <c r="AH39">
        <v>2</v>
      </c>
      <c r="AI39">
        <v>7672148</v>
      </c>
      <c r="AJ39">
        <v>39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ht="12.75">
      <c r="A40">
        <f>ROW(Source!A33)</f>
        <v>33</v>
      </c>
      <c r="B40">
        <v>7674309</v>
      </c>
      <c r="C40">
        <v>7674308</v>
      </c>
      <c r="D40">
        <v>5525407</v>
      </c>
      <c r="E40">
        <v>1</v>
      </c>
      <c r="F40">
        <v>1</v>
      </c>
      <c r="G40">
        <v>1</v>
      </c>
      <c r="H40">
        <v>1</v>
      </c>
      <c r="I40" t="s">
        <v>439</v>
      </c>
      <c r="K40" t="s">
        <v>440</v>
      </c>
      <c r="L40">
        <v>1369</v>
      </c>
      <c r="N40">
        <v>1013</v>
      </c>
      <c r="O40" t="s">
        <v>347</v>
      </c>
      <c r="P40" t="s">
        <v>347</v>
      </c>
      <c r="Q40">
        <v>1</v>
      </c>
      <c r="X40">
        <v>2732.8</v>
      </c>
      <c r="Y40">
        <v>0</v>
      </c>
      <c r="Z40">
        <v>0</v>
      </c>
      <c r="AA40">
        <v>0</v>
      </c>
      <c r="AB40">
        <v>10.5</v>
      </c>
      <c r="AC40">
        <v>0</v>
      </c>
      <c r="AD40">
        <v>1</v>
      </c>
      <c r="AE40">
        <v>1</v>
      </c>
      <c r="AG40">
        <v>2732.8</v>
      </c>
      <c r="AH40">
        <v>2</v>
      </c>
      <c r="AI40">
        <v>7674309</v>
      </c>
      <c r="AJ40">
        <v>40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ht="12.75">
      <c r="A41">
        <f>ROW(Source!A33)</f>
        <v>33</v>
      </c>
      <c r="B41">
        <v>7674310</v>
      </c>
      <c r="C41">
        <v>7674308</v>
      </c>
      <c r="D41">
        <v>121548</v>
      </c>
      <c r="E41">
        <v>1</v>
      </c>
      <c r="F41">
        <v>1</v>
      </c>
      <c r="G41">
        <v>1</v>
      </c>
      <c r="H41">
        <v>1</v>
      </c>
      <c r="I41" t="s">
        <v>39</v>
      </c>
      <c r="K41" t="s">
        <v>348</v>
      </c>
      <c r="L41">
        <v>608254</v>
      </c>
      <c r="N41">
        <v>1013</v>
      </c>
      <c r="O41" t="s">
        <v>349</v>
      </c>
      <c r="P41" t="s">
        <v>349</v>
      </c>
      <c r="Q41">
        <v>1</v>
      </c>
      <c r="X41">
        <v>189.81</v>
      </c>
      <c r="Y41">
        <v>0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2</v>
      </c>
      <c r="AG41">
        <v>189.81</v>
      </c>
      <c r="AH41">
        <v>2</v>
      </c>
      <c r="AI41">
        <v>7674310</v>
      </c>
      <c r="AJ41">
        <v>41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ht="12.75">
      <c r="A42">
        <f>ROW(Source!A33)</f>
        <v>33</v>
      </c>
      <c r="B42">
        <v>7674311</v>
      </c>
      <c r="C42">
        <v>7674308</v>
      </c>
      <c r="D42">
        <v>5493882</v>
      </c>
      <c r="E42">
        <v>1</v>
      </c>
      <c r="F42">
        <v>1</v>
      </c>
      <c r="G42">
        <v>1</v>
      </c>
      <c r="H42">
        <v>2</v>
      </c>
      <c r="I42" t="s">
        <v>385</v>
      </c>
      <c r="J42" t="s">
        <v>351</v>
      </c>
      <c r="K42" t="s">
        <v>386</v>
      </c>
      <c r="L42">
        <v>1368</v>
      </c>
      <c r="N42">
        <v>1011</v>
      </c>
      <c r="O42" t="s">
        <v>364</v>
      </c>
      <c r="P42" t="s">
        <v>364</v>
      </c>
      <c r="Q42">
        <v>1</v>
      </c>
      <c r="X42">
        <v>2.11</v>
      </c>
      <c r="Y42">
        <v>0</v>
      </c>
      <c r="Z42">
        <v>112</v>
      </c>
      <c r="AA42">
        <v>13.5</v>
      </c>
      <c r="AB42">
        <v>0</v>
      </c>
      <c r="AC42">
        <v>0</v>
      </c>
      <c r="AD42">
        <v>1</v>
      </c>
      <c r="AE42">
        <v>0</v>
      </c>
      <c r="AG42">
        <v>2.11</v>
      </c>
      <c r="AH42">
        <v>2</v>
      </c>
      <c r="AI42">
        <v>7674311</v>
      </c>
      <c r="AJ42">
        <v>42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ht="12.75">
      <c r="A43">
        <f>ROW(Source!A33)</f>
        <v>33</v>
      </c>
      <c r="B43">
        <v>7674312</v>
      </c>
      <c r="C43">
        <v>7674308</v>
      </c>
      <c r="D43">
        <v>5493924</v>
      </c>
      <c r="E43">
        <v>1</v>
      </c>
      <c r="F43">
        <v>1</v>
      </c>
      <c r="G43">
        <v>1</v>
      </c>
      <c r="H43">
        <v>2</v>
      </c>
      <c r="I43" t="s">
        <v>441</v>
      </c>
      <c r="J43" t="s">
        <v>442</v>
      </c>
      <c r="K43" t="s">
        <v>443</v>
      </c>
      <c r="L43">
        <v>1368</v>
      </c>
      <c r="N43">
        <v>1011</v>
      </c>
      <c r="O43" t="s">
        <v>364</v>
      </c>
      <c r="P43" t="s">
        <v>364</v>
      </c>
      <c r="Q43">
        <v>1</v>
      </c>
      <c r="X43">
        <v>181.1</v>
      </c>
      <c r="Y43">
        <v>0</v>
      </c>
      <c r="Z43">
        <v>102.4</v>
      </c>
      <c r="AA43">
        <v>13.5</v>
      </c>
      <c r="AB43">
        <v>0</v>
      </c>
      <c r="AC43">
        <v>0</v>
      </c>
      <c r="AD43">
        <v>1</v>
      </c>
      <c r="AE43">
        <v>0</v>
      </c>
      <c r="AG43">
        <v>181.1</v>
      </c>
      <c r="AH43">
        <v>2</v>
      </c>
      <c r="AI43">
        <v>7674312</v>
      </c>
      <c r="AJ43">
        <v>43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ht="12.75">
      <c r="A44">
        <f>ROW(Source!A33)</f>
        <v>33</v>
      </c>
      <c r="B44">
        <v>7674313</v>
      </c>
      <c r="C44">
        <v>7674308</v>
      </c>
      <c r="D44">
        <v>5494044</v>
      </c>
      <c r="E44">
        <v>1</v>
      </c>
      <c r="F44">
        <v>1</v>
      </c>
      <c r="G44">
        <v>1</v>
      </c>
      <c r="H44">
        <v>2</v>
      </c>
      <c r="I44" t="s">
        <v>444</v>
      </c>
      <c r="J44" t="s">
        <v>445</v>
      </c>
      <c r="K44" t="s">
        <v>446</v>
      </c>
      <c r="L44">
        <v>1368</v>
      </c>
      <c r="N44">
        <v>1011</v>
      </c>
      <c r="O44" t="s">
        <v>364</v>
      </c>
      <c r="P44" t="s">
        <v>364</v>
      </c>
      <c r="Q44">
        <v>1</v>
      </c>
      <c r="X44">
        <v>0.27</v>
      </c>
      <c r="Y44">
        <v>0</v>
      </c>
      <c r="Z44">
        <v>90</v>
      </c>
      <c r="AA44">
        <v>10.06</v>
      </c>
      <c r="AB44">
        <v>0</v>
      </c>
      <c r="AC44">
        <v>0</v>
      </c>
      <c r="AD44">
        <v>1</v>
      </c>
      <c r="AE44">
        <v>0</v>
      </c>
      <c r="AG44">
        <v>0.27</v>
      </c>
      <c r="AH44">
        <v>2</v>
      </c>
      <c r="AI44">
        <v>7674313</v>
      </c>
      <c r="AJ44">
        <v>44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ht="12.75">
      <c r="A45">
        <f>ROW(Source!A33)</f>
        <v>33</v>
      </c>
      <c r="B45">
        <v>7674314</v>
      </c>
      <c r="C45">
        <v>7674308</v>
      </c>
      <c r="D45">
        <v>5495003</v>
      </c>
      <c r="E45">
        <v>1</v>
      </c>
      <c r="F45">
        <v>1</v>
      </c>
      <c r="G45">
        <v>1</v>
      </c>
      <c r="H45">
        <v>2</v>
      </c>
      <c r="I45" t="s">
        <v>447</v>
      </c>
      <c r="J45" t="s">
        <v>448</v>
      </c>
      <c r="K45" t="s">
        <v>449</v>
      </c>
      <c r="L45">
        <v>1368</v>
      </c>
      <c r="N45">
        <v>1011</v>
      </c>
      <c r="O45" t="s">
        <v>364</v>
      </c>
      <c r="P45" t="s">
        <v>364</v>
      </c>
      <c r="Q45">
        <v>1</v>
      </c>
      <c r="X45">
        <v>136.64</v>
      </c>
      <c r="Y45">
        <v>0</v>
      </c>
      <c r="Z45">
        <v>0.5</v>
      </c>
      <c r="AA45">
        <v>0</v>
      </c>
      <c r="AB45">
        <v>0</v>
      </c>
      <c r="AC45">
        <v>0</v>
      </c>
      <c r="AD45">
        <v>1</v>
      </c>
      <c r="AE45">
        <v>0</v>
      </c>
      <c r="AG45">
        <v>136.64</v>
      </c>
      <c r="AH45">
        <v>2</v>
      </c>
      <c r="AI45">
        <v>7674314</v>
      </c>
      <c r="AJ45">
        <v>45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ht="12.75">
      <c r="A46">
        <f>ROW(Source!A33)</f>
        <v>33</v>
      </c>
      <c r="B46">
        <v>7674315</v>
      </c>
      <c r="C46">
        <v>7674308</v>
      </c>
      <c r="D46">
        <v>5496502</v>
      </c>
      <c r="E46">
        <v>1</v>
      </c>
      <c r="F46">
        <v>1</v>
      </c>
      <c r="G46">
        <v>1</v>
      </c>
      <c r="H46">
        <v>2</v>
      </c>
      <c r="I46" t="s">
        <v>450</v>
      </c>
      <c r="J46" t="s">
        <v>362</v>
      </c>
      <c r="K46" t="s">
        <v>451</v>
      </c>
      <c r="L46">
        <v>1368</v>
      </c>
      <c r="N46">
        <v>1011</v>
      </c>
      <c r="O46" t="s">
        <v>364</v>
      </c>
      <c r="P46" t="s">
        <v>364</v>
      </c>
      <c r="Q46">
        <v>1</v>
      </c>
      <c r="X46">
        <v>4.63</v>
      </c>
      <c r="Y46">
        <v>0</v>
      </c>
      <c r="Z46">
        <v>3.27</v>
      </c>
      <c r="AA46">
        <v>0</v>
      </c>
      <c r="AB46">
        <v>0</v>
      </c>
      <c r="AC46">
        <v>0</v>
      </c>
      <c r="AD46">
        <v>1</v>
      </c>
      <c r="AE46">
        <v>0</v>
      </c>
      <c r="AG46">
        <v>4.63</v>
      </c>
      <c r="AH46">
        <v>2</v>
      </c>
      <c r="AI46">
        <v>7674315</v>
      </c>
      <c r="AJ46">
        <v>46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ht="12.75">
      <c r="A47">
        <f>ROW(Source!A33)</f>
        <v>33</v>
      </c>
      <c r="B47">
        <v>7674316</v>
      </c>
      <c r="C47">
        <v>7674308</v>
      </c>
      <c r="D47">
        <v>5496870</v>
      </c>
      <c r="E47">
        <v>1</v>
      </c>
      <c r="F47">
        <v>1</v>
      </c>
      <c r="G47">
        <v>1</v>
      </c>
      <c r="H47">
        <v>2</v>
      </c>
      <c r="I47" t="s">
        <v>393</v>
      </c>
      <c r="J47" t="s">
        <v>394</v>
      </c>
      <c r="K47" t="s">
        <v>395</v>
      </c>
      <c r="L47">
        <v>1368</v>
      </c>
      <c r="N47">
        <v>1011</v>
      </c>
      <c r="O47" t="s">
        <v>364</v>
      </c>
      <c r="P47" t="s">
        <v>364</v>
      </c>
      <c r="Q47">
        <v>1</v>
      </c>
      <c r="X47">
        <v>6.33</v>
      </c>
      <c r="Y47">
        <v>0</v>
      </c>
      <c r="Z47">
        <v>75.4</v>
      </c>
      <c r="AA47">
        <v>0</v>
      </c>
      <c r="AB47">
        <v>0</v>
      </c>
      <c r="AC47">
        <v>0</v>
      </c>
      <c r="AD47">
        <v>1</v>
      </c>
      <c r="AE47">
        <v>0</v>
      </c>
      <c r="AG47">
        <v>6.33</v>
      </c>
      <c r="AH47">
        <v>2</v>
      </c>
      <c r="AI47">
        <v>7674316</v>
      </c>
      <c r="AJ47">
        <v>47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ht="12.75">
      <c r="A48">
        <f>ROW(Source!A33)</f>
        <v>33</v>
      </c>
      <c r="B48">
        <v>7674317</v>
      </c>
      <c r="C48">
        <v>7674308</v>
      </c>
      <c r="D48">
        <v>5440985</v>
      </c>
      <c r="E48">
        <v>1</v>
      </c>
      <c r="F48">
        <v>1</v>
      </c>
      <c r="G48">
        <v>1</v>
      </c>
      <c r="H48">
        <v>3</v>
      </c>
      <c r="I48" t="s">
        <v>452</v>
      </c>
      <c r="J48" t="s">
        <v>453</v>
      </c>
      <c r="K48" t="s">
        <v>454</v>
      </c>
      <c r="L48">
        <v>1348</v>
      </c>
      <c r="N48">
        <v>1009</v>
      </c>
      <c r="O48" t="s">
        <v>29</v>
      </c>
      <c r="P48" t="s">
        <v>29</v>
      </c>
      <c r="Q48">
        <v>1000</v>
      </c>
      <c r="X48">
        <v>0.159</v>
      </c>
      <c r="Y48">
        <v>734.5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0</v>
      </c>
      <c r="AG48">
        <v>0.159</v>
      </c>
      <c r="AH48">
        <v>2</v>
      </c>
      <c r="AI48">
        <v>7674317</v>
      </c>
      <c r="AJ48">
        <v>48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ht="12.75">
      <c r="A49">
        <f>ROW(Source!A33)</f>
        <v>33</v>
      </c>
      <c r="B49">
        <v>7674318</v>
      </c>
      <c r="C49">
        <v>7674308</v>
      </c>
      <c r="D49">
        <v>5443308</v>
      </c>
      <c r="E49">
        <v>1</v>
      </c>
      <c r="F49">
        <v>1</v>
      </c>
      <c r="G49">
        <v>1</v>
      </c>
      <c r="H49">
        <v>3</v>
      </c>
      <c r="I49" t="s">
        <v>412</v>
      </c>
      <c r="J49" t="s">
        <v>413</v>
      </c>
      <c r="K49" t="s">
        <v>414</v>
      </c>
      <c r="L49">
        <v>1348</v>
      </c>
      <c r="N49">
        <v>1009</v>
      </c>
      <c r="O49" t="s">
        <v>29</v>
      </c>
      <c r="P49" t="s">
        <v>29</v>
      </c>
      <c r="Q49">
        <v>1000</v>
      </c>
      <c r="X49">
        <v>0.256</v>
      </c>
      <c r="Y49">
        <v>11978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G49">
        <v>0.256</v>
      </c>
      <c r="AH49">
        <v>2</v>
      </c>
      <c r="AI49">
        <v>7674318</v>
      </c>
      <c r="AJ49">
        <v>49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ht="12.75">
      <c r="A50">
        <f>ROW(Source!A33)</f>
        <v>33</v>
      </c>
      <c r="B50">
        <v>7674319</v>
      </c>
      <c r="C50">
        <v>7674308</v>
      </c>
      <c r="D50">
        <v>5444372</v>
      </c>
      <c r="E50">
        <v>1</v>
      </c>
      <c r="F50">
        <v>1</v>
      </c>
      <c r="G50">
        <v>1</v>
      </c>
      <c r="H50">
        <v>3</v>
      </c>
      <c r="I50" t="s">
        <v>455</v>
      </c>
      <c r="J50" t="s">
        <v>456</v>
      </c>
      <c r="K50" t="s">
        <v>457</v>
      </c>
      <c r="L50">
        <v>1339</v>
      </c>
      <c r="N50">
        <v>1007</v>
      </c>
      <c r="O50" t="s">
        <v>196</v>
      </c>
      <c r="P50" t="s">
        <v>196</v>
      </c>
      <c r="Q50">
        <v>1</v>
      </c>
      <c r="X50">
        <v>3.4</v>
      </c>
      <c r="Y50">
        <v>558.33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G50">
        <v>3.4</v>
      </c>
      <c r="AH50">
        <v>2</v>
      </c>
      <c r="AI50">
        <v>7674319</v>
      </c>
      <c r="AJ50">
        <v>50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ht="12.75">
      <c r="A51">
        <f>ROW(Source!A33)</f>
        <v>33</v>
      </c>
      <c r="B51">
        <v>7674320</v>
      </c>
      <c r="C51">
        <v>7674308</v>
      </c>
      <c r="D51">
        <v>5444465</v>
      </c>
      <c r="E51">
        <v>1</v>
      </c>
      <c r="F51">
        <v>1</v>
      </c>
      <c r="G51">
        <v>1</v>
      </c>
      <c r="H51">
        <v>3</v>
      </c>
      <c r="I51" t="s">
        <v>458</v>
      </c>
      <c r="J51" t="s">
        <v>459</v>
      </c>
      <c r="K51" t="s">
        <v>460</v>
      </c>
      <c r="L51">
        <v>1339</v>
      </c>
      <c r="N51">
        <v>1007</v>
      </c>
      <c r="O51" t="s">
        <v>196</v>
      </c>
      <c r="P51" t="s">
        <v>196</v>
      </c>
      <c r="Q51">
        <v>1</v>
      </c>
      <c r="X51">
        <v>6.4</v>
      </c>
      <c r="Y51">
        <v>1100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G51">
        <v>6.4</v>
      </c>
      <c r="AH51">
        <v>2</v>
      </c>
      <c r="AI51">
        <v>7674320</v>
      </c>
      <c r="AJ51">
        <v>51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ht="12.75">
      <c r="A52">
        <f>ROW(Source!A33)</f>
        <v>33</v>
      </c>
      <c r="B52">
        <v>7674321</v>
      </c>
      <c r="C52">
        <v>7674308</v>
      </c>
      <c r="D52">
        <v>5444478</v>
      </c>
      <c r="E52">
        <v>1</v>
      </c>
      <c r="F52">
        <v>1</v>
      </c>
      <c r="G52">
        <v>1</v>
      </c>
      <c r="H52">
        <v>3</v>
      </c>
      <c r="I52" t="s">
        <v>461</v>
      </c>
      <c r="J52" t="s">
        <v>462</v>
      </c>
      <c r="K52" t="s">
        <v>463</v>
      </c>
      <c r="L52">
        <v>1339</v>
      </c>
      <c r="N52">
        <v>1007</v>
      </c>
      <c r="O52" t="s">
        <v>196</v>
      </c>
      <c r="P52" t="s">
        <v>196</v>
      </c>
      <c r="Q52">
        <v>1</v>
      </c>
      <c r="X52">
        <v>2.7</v>
      </c>
      <c r="Y52">
        <v>1056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G52">
        <v>2.7</v>
      </c>
      <c r="AH52">
        <v>2</v>
      </c>
      <c r="AI52">
        <v>7674321</v>
      </c>
      <c r="AJ52">
        <v>52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ht="12.75">
      <c r="A53">
        <f>ROW(Source!A33)</f>
        <v>33</v>
      </c>
      <c r="B53">
        <v>7674322</v>
      </c>
      <c r="C53">
        <v>7674308</v>
      </c>
      <c r="D53">
        <v>5459281</v>
      </c>
      <c r="E53">
        <v>1</v>
      </c>
      <c r="F53">
        <v>1</v>
      </c>
      <c r="G53">
        <v>1</v>
      </c>
      <c r="H53">
        <v>3</v>
      </c>
      <c r="I53" t="s">
        <v>464</v>
      </c>
      <c r="J53" t="s">
        <v>465</v>
      </c>
      <c r="K53" t="s">
        <v>466</v>
      </c>
      <c r="L53">
        <v>1348</v>
      </c>
      <c r="N53">
        <v>1009</v>
      </c>
      <c r="O53" t="s">
        <v>29</v>
      </c>
      <c r="P53" t="s">
        <v>29</v>
      </c>
      <c r="Q53">
        <v>1000</v>
      </c>
      <c r="X53">
        <v>6.6</v>
      </c>
      <c r="Y53">
        <v>5650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0</v>
      </c>
      <c r="AG53">
        <v>6.6</v>
      </c>
      <c r="AH53">
        <v>2</v>
      </c>
      <c r="AI53">
        <v>7674322</v>
      </c>
      <c r="AJ53">
        <v>53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ht="12.75">
      <c r="A54">
        <f>ROW(Source!A33)</f>
        <v>33</v>
      </c>
      <c r="B54">
        <v>7674323</v>
      </c>
      <c r="C54">
        <v>7674308</v>
      </c>
      <c r="D54">
        <v>5467327</v>
      </c>
      <c r="E54">
        <v>1</v>
      </c>
      <c r="F54">
        <v>1</v>
      </c>
      <c r="G54">
        <v>1</v>
      </c>
      <c r="H54">
        <v>3</v>
      </c>
      <c r="I54" t="s">
        <v>467</v>
      </c>
      <c r="J54" t="s">
        <v>468</v>
      </c>
      <c r="K54" t="s">
        <v>469</v>
      </c>
      <c r="L54">
        <v>1339</v>
      </c>
      <c r="N54">
        <v>1007</v>
      </c>
      <c r="O54" t="s">
        <v>196</v>
      </c>
      <c r="P54" t="s">
        <v>196</v>
      </c>
      <c r="Q54">
        <v>1</v>
      </c>
      <c r="X54">
        <v>101.5</v>
      </c>
      <c r="Y54">
        <v>490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G54">
        <v>101.5</v>
      </c>
      <c r="AH54">
        <v>2</v>
      </c>
      <c r="AI54">
        <v>7674323</v>
      </c>
      <c r="AJ54">
        <v>54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ht="12.75">
      <c r="A55">
        <f>ROW(Source!A33)</f>
        <v>33</v>
      </c>
      <c r="B55">
        <v>7674324</v>
      </c>
      <c r="C55">
        <v>7674308</v>
      </c>
      <c r="D55">
        <v>5470416</v>
      </c>
      <c r="E55">
        <v>1</v>
      </c>
      <c r="F55">
        <v>1</v>
      </c>
      <c r="G55">
        <v>1</v>
      </c>
      <c r="H55">
        <v>3</v>
      </c>
      <c r="I55" t="s">
        <v>470</v>
      </c>
      <c r="J55" t="s">
        <v>471</v>
      </c>
      <c r="K55" t="s">
        <v>472</v>
      </c>
      <c r="L55">
        <v>1339</v>
      </c>
      <c r="N55">
        <v>1007</v>
      </c>
      <c r="O55" t="s">
        <v>196</v>
      </c>
      <c r="P55" t="s">
        <v>196</v>
      </c>
      <c r="Q55">
        <v>1</v>
      </c>
      <c r="X55">
        <v>0.478</v>
      </c>
      <c r="Y55">
        <v>2.44</v>
      </c>
      <c r="Z55">
        <v>0</v>
      </c>
      <c r="AA55">
        <v>0</v>
      </c>
      <c r="AB55">
        <v>0</v>
      </c>
      <c r="AC55">
        <v>0</v>
      </c>
      <c r="AD55">
        <v>1</v>
      </c>
      <c r="AE55">
        <v>0</v>
      </c>
      <c r="AG55">
        <v>0.478</v>
      </c>
      <c r="AH55">
        <v>2</v>
      </c>
      <c r="AI55">
        <v>7674324</v>
      </c>
      <c r="AJ55">
        <v>55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ht="12.75">
      <c r="A56">
        <f>ROW(Source!A34)</f>
        <v>34</v>
      </c>
      <c r="B56">
        <v>7674347</v>
      </c>
      <c r="C56">
        <v>7674346</v>
      </c>
      <c r="D56">
        <v>5518064</v>
      </c>
      <c r="E56">
        <v>1</v>
      </c>
      <c r="F56">
        <v>1</v>
      </c>
      <c r="G56">
        <v>1</v>
      </c>
      <c r="H56">
        <v>1</v>
      </c>
      <c r="I56" t="s">
        <v>473</v>
      </c>
      <c r="K56" t="s">
        <v>474</v>
      </c>
      <c r="L56">
        <v>1369</v>
      </c>
      <c r="N56">
        <v>1013</v>
      </c>
      <c r="O56" t="s">
        <v>347</v>
      </c>
      <c r="P56" t="s">
        <v>347</v>
      </c>
      <c r="Q56">
        <v>1</v>
      </c>
      <c r="X56">
        <v>189</v>
      </c>
      <c r="Y56">
        <v>0</v>
      </c>
      <c r="Z56">
        <v>0</v>
      </c>
      <c r="AA56">
        <v>0</v>
      </c>
      <c r="AB56">
        <v>8.38</v>
      </c>
      <c r="AC56">
        <v>0</v>
      </c>
      <c r="AD56">
        <v>1</v>
      </c>
      <c r="AE56">
        <v>1</v>
      </c>
      <c r="AG56">
        <v>189</v>
      </c>
      <c r="AH56">
        <v>2</v>
      </c>
      <c r="AI56">
        <v>7674347</v>
      </c>
      <c r="AJ56">
        <v>56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ht="12.75">
      <c r="A57">
        <f>ROW(Source!A35)</f>
        <v>35</v>
      </c>
      <c r="B57">
        <v>7674327</v>
      </c>
      <c r="C57">
        <v>7674326</v>
      </c>
      <c r="D57">
        <v>5514154</v>
      </c>
      <c r="E57">
        <v>1</v>
      </c>
      <c r="F57">
        <v>1</v>
      </c>
      <c r="G57">
        <v>1</v>
      </c>
      <c r="H57">
        <v>1</v>
      </c>
      <c r="I57" t="s">
        <v>475</v>
      </c>
      <c r="K57" t="s">
        <v>476</v>
      </c>
      <c r="L57">
        <v>1369</v>
      </c>
      <c r="N57">
        <v>1013</v>
      </c>
      <c r="O57" t="s">
        <v>347</v>
      </c>
      <c r="P57" t="s">
        <v>347</v>
      </c>
      <c r="Q57">
        <v>1</v>
      </c>
      <c r="X57">
        <v>158.68</v>
      </c>
      <c r="Y57">
        <v>0</v>
      </c>
      <c r="Z57">
        <v>0</v>
      </c>
      <c r="AA57">
        <v>0</v>
      </c>
      <c r="AB57">
        <v>9.08</v>
      </c>
      <c r="AC57">
        <v>0</v>
      </c>
      <c r="AD57">
        <v>1</v>
      </c>
      <c r="AE57">
        <v>1</v>
      </c>
      <c r="AG57">
        <v>158.68</v>
      </c>
      <c r="AH57">
        <v>2</v>
      </c>
      <c r="AI57">
        <v>7674327</v>
      </c>
      <c r="AJ57">
        <v>57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ht="12.75">
      <c r="A58">
        <f>ROW(Source!A35)</f>
        <v>35</v>
      </c>
      <c r="B58">
        <v>7674328</v>
      </c>
      <c r="C58">
        <v>7674326</v>
      </c>
      <c r="D58">
        <v>121548</v>
      </c>
      <c r="E58">
        <v>1</v>
      </c>
      <c r="F58">
        <v>1</v>
      </c>
      <c r="G58">
        <v>1</v>
      </c>
      <c r="H58">
        <v>1</v>
      </c>
      <c r="I58" t="s">
        <v>39</v>
      </c>
      <c r="K58" t="s">
        <v>348</v>
      </c>
      <c r="L58">
        <v>608254</v>
      </c>
      <c r="N58">
        <v>1013</v>
      </c>
      <c r="O58" t="s">
        <v>349</v>
      </c>
      <c r="P58" t="s">
        <v>349</v>
      </c>
      <c r="Q58">
        <v>1</v>
      </c>
      <c r="X58">
        <v>24.41</v>
      </c>
      <c r="Y58">
        <v>0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2</v>
      </c>
      <c r="AG58">
        <v>24.41</v>
      </c>
      <c r="AH58">
        <v>2</v>
      </c>
      <c r="AI58">
        <v>7674328</v>
      </c>
      <c r="AJ58">
        <v>58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ht="12.75">
      <c r="A59">
        <f>ROW(Source!A35)</f>
        <v>35</v>
      </c>
      <c r="B59">
        <v>7674329</v>
      </c>
      <c r="C59">
        <v>7674326</v>
      </c>
      <c r="D59">
        <v>5493882</v>
      </c>
      <c r="E59">
        <v>1</v>
      </c>
      <c r="F59">
        <v>1</v>
      </c>
      <c r="G59">
        <v>1</v>
      </c>
      <c r="H59">
        <v>2</v>
      </c>
      <c r="I59" t="s">
        <v>385</v>
      </c>
      <c r="J59" t="s">
        <v>351</v>
      </c>
      <c r="K59" t="s">
        <v>386</v>
      </c>
      <c r="L59">
        <v>1368</v>
      </c>
      <c r="N59">
        <v>1011</v>
      </c>
      <c r="O59" t="s">
        <v>364</v>
      </c>
      <c r="P59" t="s">
        <v>364</v>
      </c>
      <c r="Q59">
        <v>1</v>
      </c>
      <c r="X59">
        <v>19.61</v>
      </c>
      <c r="Y59">
        <v>0</v>
      </c>
      <c r="Z59">
        <v>112</v>
      </c>
      <c r="AA59">
        <v>13.5</v>
      </c>
      <c r="AB59">
        <v>0</v>
      </c>
      <c r="AC59">
        <v>0</v>
      </c>
      <c r="AD59">
        <v>1</v>
      </c>
      <c r="AE59">
        <v>0</v>
      </c>
      <c r="AG59">
        <v>19.61</v>
      </c>
      <c r="AH59">
        <v>2</v>
      </c>
      <c r="AI59">
        <v>7674329</v>
      </c>
      <c r="AJ59">
        <v>59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ht="12.75">
      <c r="A60">
        <f>ROW(Source!A35)</f>
        <v>35</v>
      </c>
      <c r="B60">
        <v>7674330</v>
      </c>
      <c r="C60">
        <v>7674326</v>
      </c>
      <c r="D60">
        <v>5495111</v>
      </c>
      <c r="E60">
        <v>1</v>
      </c>
      <c r="F60">
        <v>1</v>
      </c>
      <c r="G60">
        <v>1</v>
      </c>
      <c r="H60">
        <v>2</v>
      </c>
      <c r="I60" t="s">
        <v>477</v>
      </c>
      <c r="J60" t="s">
        <v>478</v>
      </c>
      <c r="K60" t="s">
        <v>479</v>
      </c>
      <c r="L60">
        <v>1368</v>
      </c>
      <c r="N60">
        <v>1011</v>
      </c>
      <c r="O60" t="s">
        <v>364</v>
      </c>
      <c r="P60" t="s">
        <v>364</v>
      </c>
      <c r="Q60">
        <v>1</v>
      </c>
      <c r="X60">
        <v>0.76</v>
      </c>
      <c r="Y60">
        <v>0</v>
      </c>
      <c r="Z60">
        <v>30</v>
      </c>
      <c r="AA60">
        <v>0</v>
      </c>
      <c r="AB60">
        <v>0</v>
      </c>
      <c r="AC60">
        <v>0</v>
      </c>
      <c r="AD60">
        <v>1</v>
      </c>
      <c r="AE60">
        <v>0</v>
      </c>
      <c r="AG60">
        <v>0.76</v>
      </c>
      <c r="AH60">
        <v>2</v>
      </c>
      <c r="AI60">
        <v>7674330</v>
      </c>
      <c r="AJ60">
        <v>60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ht="12.75">
      <c r="A61">
        <f>ROW(Source!A35)</f>
        <v>35</v>
      </c>
      <c r="B61">
        <v>7674331</v>
      </c>
      <c r="C61">
        <v>7674326</v>
      </c>
      <c r="D61">
        <v>5496870</v>
      </c>
      <c r="E61">
        <v>1</v>
      </c>
      <c r="F61">
        <v>1</v>
      </c>
      <c r="G61">
        <v>1</v>
      </c>
      <c r="H61">
        <v>2</v>
      </c>
      <c r="I61" t="s">
        <v>393</v>
      </c>
      <c r="J61" t="s">
        <v>394</v>
      </c>
      <c r="K61" t="s">
        <v>395</v>
      </c>
      <c r="L61">
        <v>1368</v>
      </c>
      <c r="N61">
        <v>1011</v>
      </c>
      <c r="O61" t="s">
        <v>364</v>
      </c>
      <c r="P61" t="s">
        <v>364</v>
      </c>
      <c r="Q61">
        <v>1</v>
      </c>
      <c r="X61">
        <v>4.8</v>
      </c>
      <c r="Y61">
        <v>0</v>
      </c>
      <c r="Z61">
        <v>75.4</v>
      </c>
      <c r="AA61">
        <v>0</v>
      </c>
      <c r="AB61">
        <v>0</v>
      </c>
      <c r="AC61">
        <v>0</v>
      </c>
      <c r="AD61">
        <v>1</v>
      </c>
      <c r="AE61">
        <v>0</v>
      </c>
      <c r="AG61">
        <v>4.8</v>
      </c>
      <c r="AH61">
        <v>2</v>
      </c>
      <c r="AI61">
        <v>7674331</v>
      </c>
      <c r="AJ61">
        <v>61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ht="12.75">
      <c r="A62">
        <f>ROW(Source!A35)</f>
        <v>35</v>
      </c>
      <c r="B62">
        <v>7674332</v>
      </c>
      <c r="C62">
        <v>7674326</v>
      </c>
      <c r="D62">
        <v>5440706</v>
      </c>
      <c r="E62">
        <v>1</v>
      </c>
      <c r="F62">
        <v>1</v>
      </c>
      <c r="G62">
        <v>1</v>
      </c>
      <c r="H62">
        <v>3</v>
      </c>
      <c r="I62" t="s">
        <v>480</v>
      </c>
      <c r="J62" t="s">
        <v>481</v>
      </c>
      <c r="K62" t="s">
        <v>482</v>
      </c>
      <c r="L62">
        <v>1348</v>
      </c>
      <c r="N62">
        <v>1009</v>
      </c>
      <c r="O62" t="s">
        <v>29</v>
      </c>
      <c r="P62" t="s">
        <v>29</v>
      </c>
      <c r="Q62">
        <v>1000</v>
      </c>
      <c r="X62">
        <v>0.1</v>
      </c>
      <c r="Y62">
        <v>1383.1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G62">
        <v>0.1</v>
      </c>
      <c r="AH62">
        <v>2</v>
      </c>
      <c r="AI62">
        <v>7674332</v>
      </c>
      <c r="AJ62">
        <v>62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ht="12.75">
      <c r="A63">
        <f>ROW(Source!A35)</f>
        <v>35</v>
      </c>
      <c r="B63">
        <v>7674333</v>
      </c>
      <c r="C63">
        <v>7674326</v>
      </c>
      <c r="D63">
        <v>5441057</v>
      </c>
      <c r="E63">
        <v>1</v>
      </c>
      <c r="F63">
        <v>1</v>
      </c>
      <c r="G63">
        <v>1</v>
      </c>
      <c r="H63">
        <v>3</v>
      </c>
      <c r="I63" t="s">
        <v>483</v>
      </c>
      <c r="J63" t="s">
        <v>484</v>
      </c>
      <c r="K63" t="s">
        <v>485</v>
      </c>
      <c r="L63">
        <v>1348</v>
      </c>
      <c r="N63">
        <v>1009</v>
      </c>
      <c r="O63" t="s">
        <v>29</v>
      </c>
      <c r="P63" t="s">
        <v>29</v>
      </c>
      <c r="Q63">
        <v>1000</v>
      </c>
      <c r="X63">
        <v>0.072</v>
      </c>
      <c r="Y63">
        <v>30030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0</v>
      </c>
      <c r="AG63">
        <v>0.072</v>
      </c>
      <c r="AH63">
        <v>2</v>
      </c>
      <c r="AI63">
        <v>7674333</v>
      </c>
      <c r="AJ63">
        <v>63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ht="12.75">
      <c r="A64">
        <f>ROW(Source!A35)</f>
        <v>35</v>
      </c>
      <c r="B64">
        <v>7674334</v>
      </c>
      <c r="C64">
        <v>7674326</v>
      </c>
      <c r="D64">
        <v>5442741</v>
      </c>
      <c r="E64">
        <v>1</v>
      </c>
      <c r="F64">
        <v>1</v>
      </c>
      <c r="G64">
        <v>1</v>
      </c>
      <c r="H64">
        <v>3</v>
      </c>
      <c r="I64" t="s">
        <v>486</v>
      </c>
      <c r="J64" t="s">
        <v>487</v>
      </c>
      <c r="K64" t="s">
        <v>488</v>
      </c>
      <c r="L64">
        <v>1348</v>
      </c>
      <c r="N64">
        <v>1009</v>
      </c>
      <c r="O64" t="s">
        <v>29</v>
      </c>
      <c r="P64" t="s">
        <v>29</v>
      </c>
      <c r="Q64">
        <v>1000</v>
      </c>
      <c r="X64">
        <v>0.018</v>
      </c>
      <c r="Y64">
        <v>4041.7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G64">
        <v>0.018</v>
      </c>
      <c r="AH64">
        <v>2</v>
      </c>
      <c r="AI64">
        <v>7674334</v>
      </c>
      <c r="AJ64">
        <v>64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ht="12.75">
      <c r="A65">
        <f>ROW(Source!A35)</f>
        <v>35</v>
      </c>
      <c r="B65">
        <v>7674335</v>
      </c>
      <c r="C65">
        <v>7674326</v>
      </c>
      <c r="D65">
        <v>5442747</v>
      </c>
      <c r="E65">
        <v>1</v>
      </c>
      <c r="F65">
        <v>1</v>
      </c>
      <c r="G65">
        <v>1</v>
      </c>
      <c r="H65">
        <v>3</v>
      </c>
      <c r="I65" t="s">
        <v>489</v>
      </c>
      <c r="J65" t="s">
        <v>490</v>
      </c>
      <c r="K65" t="s">
        <v>491</v>
      </c>
      <c r="L65">
        <v>1348</v>
      </c>
      <c r="N65">
        <v>1009</v>
      </c>
      <c r="O65" t="s">
        <v>29</v>
      </c>
      <c r="P65" t="s">
        <v>29</v>
      </c>
      <c r="Q65">
        <v>1000</v>
      </c>
      <c r="X65">
        <v>0.008</v>
      </c>
      <c r="Y65">
        <v>412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0</v>
      </c>
      <c r="AG65">
        <v>0.008</v>
      </c>
      <c r="AH65">
        <v>2</v>
      </c>
      <c r="AI65">
        <v>7674335</v>
      </c>
      <c r="AJ65">
        <v>65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ht="12.75">
      <c r="A66">
        <f>ROW(Source!A35)</f>
        <v>35</v>
      </c>
      <c r="B66">
        <v>7674336</v>
      </c>
      <c r="C66">
        <v>7674326</v>
      </c>
      <c r="D66">
        <v>5446538</v>
      </c>
      <c r="E66">
        <v>1</v>
      </c>
      <c r="F66">
        <v>1</v>
      </c>
      <c r="G66">
        <v>1</v>
      </c>
      <c r="H66">
        <v>3</v>
      </c>
      <c r="I66" t="s">
        <v>492</v>
      </c>
      <c r="J66" t="s">
        <v>493</v>
      </c>
      <c r="K66" t="s">
        <v>494</v>
      </c>
      <c r="L66">
        <v>1354</v>
      </c>
      <c r="N66">
        <v>1010</v>
      </c>
      <c r="O66" t="s">
        <v>76</v>
      </c>
      <c r="P66" t="s">
        <v>76</v>
      </c>
      <c r="Q66">
        <v>1</v>
      </c>
      <c r="X66">
        <v>7.63</v>
      </c>
      <c r="Y66">
        <v>569.52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G66">
        <v>7.63</v>
      </c>
      <c r="AH66">
        <v>2</v>
      </c>
      <c r="AI66">
        <v>7674336</v>
      </c>
      <c r="AJ66">
        <v>66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ht="12.75">
      <c r="A67">
        <f>ROW(Source!A35)</f>
        <v>35</v>
      </c>
      <c r="B67">
        <v>7674337</v>
      </c>
      <c r="C67">
        <v>7674326</v>
      </c>
      <c r="D67">
        <v>5457130</v>
      </c>
      <c r="E67">
        <v>1</v>
      </c>
      <c r="F67">
        <v>1</v>
      </c>
      <c r="G67">
        <v>1</v>
      </c>
      <c r="H67">
        <v>3</v>
      </c>
      <c r="I67" t="s">
        <v>495</v>
      </c>
      <c r="J67" t="s">
        <v>496</v>
      </c>
      <c r="K67" t="s">
        <v>497</v>
      </c>
      <c r="L67">
        <v>1348</v>
      </c>
      <c r="N67">
        <v>1009</v>
      </c>
      <c r="O67" t="s">
        <v>29</v>
      </c>
      <c r="P67" t="s">
        <v>29</v>
      </c>
      <c r="Q67">
        <v>1000</v>
      </c>
      <c r="X67">
        <v>0.144</v>
      </c>
      <c r="Y67">
        <v>7571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0</v>
      </c>
      <c r="AG67">
        <v>0.144</v>
      </c>
      <c r="AH67">
        <v>2</v>
      </c>
      <c r="AI67">
        <v>7674337</v>
      </c>
      <c r="AJ67">
        <v>67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ht="12.75">
      <c r="A68">
        <f>ROW(Source!A35)</f>
        <v>35</v>
      </c>
      <c r="B68">
        <v>7674338</v>
      </c>
      <c r="C68">
        <v>7674326</v>
      </c>
      <c r="D68">
        <v>5457418</v>
      </c>
      <c r="E68">
        <v>1</v>
      </c>
      <c r="F68">
        <v>1</v>
      </c>
      <c r="G68">
        <v>1</v>
      </c>
      <c r="H68">
        <v>3</v>
      </c>
      <c r="I68" t="s">
        <v>498</v>
      </c>
      <c r="J68" t="s">
        <v>499</v>
      </c>
      <c r="K68" t="s">
        <v>500</v>
      </c>
      <c r="L68">
        <v>1348</v>
      </c>
      <c r="N68">
        <v>1009</v>
      </c>
      <c r="O68" t="s">
        <v>29</v>
      </c>
      <c r="P68" t="s">
        <v>29</v>
      </c>
      <c r="Q68">
        <v>1000</v>
      </c>
      <c r="X68">
        <v>0.017</v>
      </c>
      <c r="Y68">
        <v>3938.2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0</v>
      </c>
      <c r="AG68">
        <v>0.017</v>
      </c>
      <c r="AH68">
        <v>2</v>
      </c>
      <c r="AI68">
        <v>7674338</v>
      </c>
      <c r="AJ68">
        <v>68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ht="12.75">
      <c r="A69">
        <f>ROW(Source!A35)</f>
        <v>35</v>
      </c>
      <c r="B69">
        <v>7674339</v>
      </c>
      <c r="C69">
        <v>7674326</v>
      </c>
      <c r="D69">
        <v>5466889</v>
      </c>
      <c r="E69">
        <v>1</v>
      </c>
      <c r="F69">
        <v>1</v>
      </c>
      <c r="G69">
        <v>1</v>
      </c>
      <c r="H69">
        <v>3</v>
      </c>
      <c r="I69" t="s">
        <v>501</v>
      </c>
      <c r="J69" t="s">
        <v>502</v>
      </c>
      <c r="K69" t="s">
        <v>503</v>
      </c>
      <c r="L69">
        <v>1339</v>
      </c>
      <c r="N69">
        <v>1007</v>
      </c>
      <c r="O69" t="s">
        <v>196</v>
      </c>
      <c r="P69" t="s">
        <v>196</v>
      </c>
      <c r="Q69">
        <v>1</v>
      </c>
      <c r="X69">
        <v>1.25</v>
      </c>
      <c r="Y69">
        <v>545.6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G69">
        <v>1.25</v>
      </c>
      <c r="AH69">
        <v>2</v>
      </c>
      <c r="AI69">
        <v>7674339</v>
      </c>
      <c r="AJ69">
        <v>69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ht="12.75">
      <c r="A70">
        <f>ROW(Source!A35)</f>
        <v>35</v>
      </c>
      <c r="B70">
        <v>7674340</v>
      </c>
      <c r="C70">
        <v>7674326</v>
      </c>
      <c r="D70">
        <v>5466900</v>
      </c>
      <c r="E70">
        <v>1</v>
      </c>
      <c r="F70">
        <v>1</v>
      </c>
      <c r="G70">
        <v>1</v>
      </c>
      <c r="H70">
        <v>3</v>
      </c>
      <c r="I70" t="s">
        <v>504</v>
      </c>
      <c r="J70" t="s">
        <v>505</v>
      </c>
      <c r="K70" t="s">
        <v>506</v>
      </c>
      <c r="L70">
        <v>1339</v>
      </c>
      <c r="N70">
        <v>1007</v>
      </c>
      <c r="O70" t="s">
        <v>196</v>
      </c>
      <c r="P70" t="s">
        <v>196</v>
      </c>
      <c r="Q70">
        <v>1</v>
      </c>
      <c r="X70">
        <v>4.1</v>
      </c>
      <c r="Y70">
        <v>592.76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G70">
        <v>4.1</v>
      </c>
      <c r="AH70">
        <v>2</v>
      </c>
      <c r="AI70">
        <v>7674340</v>
      </c>
      <c r="AJ70">
        <v>70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ht="12.75">
      <c r="A71">
        <f>ROW(Source!A35)</f>
        <v>35</v>
      </c>
      <c r="B71">
        <v>7674341</v>
      </c>
      <c r="C71">
        <v>7674326</v>
      </c>
      <c r="D71">
        <v>5467855</v>
      </c>
      <c r="E71">
        <v>1</v>
      </c>
      <c r="F71">
        <v>1</v>
      </c>
      <c r="G71">
        <v>1</v>
      </c>
      <c r="H71">
        <v>3</v>
      </c>
      <c r="I71" t="s">
        <v>507</v>
      </c>
      <c r="J71" t="s">
        <v>508</v>
      </c>
      <c r="K71" t="s">
        <v>509</v>
      </c>
      <c r="L71">
        <v>1339</v>
      </c>
      <c r="N71">
        <v>1007</v>
      </c>
      <c r="O71" t="s">
        <v>196</v>
      </c>
      <c r="P71" t="s">
        <v>196</v>
      </c>
      <c r="Q71">
        <v>1</v>
      </c>
      <c r="X71">
        <v>0.72</v>
      </c>
      <c r="Y71">
        <v>485.9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0</v>
      </c>
      <c r="AG71">
        <v>0.72</v>
      </c>
      <c r="AH71">
        <v>2</v>
      </c>
      <c r="AI71">
        <v>7674341</v>
      </c>
      <c r="AJ71">
        <v>71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ht="12.75">
      <c r="A72">
        <f>ROW(Source!A35)</f>
        <v>35</v>
      </c>
      <c r="B72">
        <v>7674342</v>
      </c>
      <c r="C72">
        <v>7674326</v>
      </c>
      <c r="D72">
        <v>5467862</v>
      </c>
      <c r="E72">
        <v>1</v>
      </c>
      <c r="F72">
        <v>1</v>
      </c>
      <c r="G72">
        <v>1</v>
      </c>
      <c r="H72">
        <v>3</v>
      </c>
      <c r="I72" t="s">
        <v>510</v>
      </c>
      <c r="J72" t="s">
        <v>511</v>
      </c>
      <c r="K72" t="s">
        <v>512</v>
      </c>
      <c r="L72">
        <v>1339</v>
      </c>
      <c r="N72">
        <v>1007</v>
      </c>
      <c r="O72" t="s">
        <v>196</v>
      </c>
      <c r="P72" t="s">
        <v>196</v>
      </c>
      <c r="Q72">
        <v>1</v>
      </c>
      <c r="X72">
        <v>0.0445</v>
      </c>
      <c r="Y72">
        <v>395</v>
      </c>
      <c r="Z72">
        <v>0</v>
      </c>
      <c r="AA72">
        <v>0</v>
      </c>
      <c r="AB72">
        <v>0</v>
      </c>
      <c r="AC72">
        <v>2</v>
      </c>
      <c r="AD72">
        <v>1</v>
      </c>
      <c r="AE72">
        <v>0</v>
      </c>
      <c r="AG72">
        <v>0.0445</v>
      </c>
      <c r="AH72">
        <v>2</v>
      </c>
      <c r="AI72">
        <v>7674342</v>
      </c>
      <c r="AJ72">
        <v>72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ht="12.75">
      <c r="A73">
        <f>ROW(Source!A35)</f>
        <v>35</v>
      </c>
      <c r="B73">
        <v>7674343</v>
      </c>
      <c r="C73">
        <v>7674326</v>
      </c>
      <c r="D73">
        <v>5470296</v>
      </c>
      <c r="E73">
        <v>1</v>
      </c>
      <c r="F73">
        <v>1</v>
      </c>
      <c r="G73">
        <v>1</v>
      </c>
      <c r="H73">
        <v>3</v>
      </c>
      <c r="I73" t="s">
        <v>513</v>
      </c>
      <c r="J73" t="s">
        <v>514</v>
      </c>
      <c r="K73" t="s">
        <v>515</v>
      </c>
      <c r="L73">
        <v>1348</v>
      </c>
      <c r="N73">
        <v>1009</v>
      </c>
      <c r="O73" t="s">
        <v>29</v>
      </c>
      <c r="P73" t="s">
        <v>29</v>
      </c>
      <c r="Q73">
        <v>1000</v>
      </c>
      <c r="X73">
        <v>0.21</v>
      </c>
      <c r="Y73">
        <v>459.91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0</v>
      </c>
      <c r="AG73">
        <v>0.21</v>
      </c>
      <c r="AH73">
        <v>2</v>
      </c>
      <c r="AI73">
        <v>7674343</v>
      </c>
      <c r="AJ73">
        <v>73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ht="12.75">
      <c r="A74">
        <f>ROW(Source!A35)</f>
        <v>35</v>
      </c>
      <c r="B74">
        <v>7674344</v>
      </c>
      <c r="C74">
        <v>7674326</v>
      </c>
      <c r="D74">
        <v>5473659</v>
      </c>
      <c r="E74">
        <v>1</v>
      </c>
      <c r="F74">
        <v>1</v>
      </c>
      <c r="G74">
        <v>1</v>
      </c>
      <c r="H74">
        <v>3</v>
      </c>
      <c r="I74" t="s">
        <v>516</v>
      </c>
      <c r="J74" t="s">
        <v>517</v>
      </c>
      <c r="K74" t="s">
        <v>518</v>
      </c>
      <c r="L74">
        <v>1339</v>
      </c>
      <c r="N74">
        <v>1007</v>
      </c>
      <c r="O74" t="s">
        <v>196</v>
      </c>
      <c r="P74" t="s">
        <v>196</v>
      </c>
      <c r="Q74">
        <v>1</v>
      </c>
      <c r="X74">
        <v>1.94</v>
      </c>
      <c r="Y74">
        <v>1382.9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0</v>
      </c>
      <c r="AG74">
        <v>1.94</v>
      </c>
      <c r="AH74">
        <v>2</v>
      </c>
      <c r="AI74">
        <v>7674344</v>
      </c>
      <c r="AJ74">
        <v>74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ht="12.75">
      <c r="A75">
        <f>ROW(Source!A35)</f>
        <v>35</v>
      </c>
      <c r="B75">
        <v>7674345</v>
      </c>
      <c r="C75">
        <v>7674326</v>
      </c>
      <c r="D75">
        <v>5473670</v>
      </c>
      <c r="E75">
        <v>1</v>
      </c>
      <c r="F75">
        <v>1</v>
      </c>
      <c r="G75">
        <v>1</v>
      </c>
      <c r="H75">
        <v>3</v>
      </c>
      <c r="I75" t="s">
        <v>519</v>
      </c>
      <c r="J75" t="s">
        <v>520</v>
      </c>
      <c r="K75" t="s">
        <v>521</v>
      </c>
      <c r="L75">
        <v>1301</v>
      </c>
      <c r="N75">
        <v>1003</v>
      </c>
      <c r="O75" t="s">
        <v>201</v>
      </c>
      <c r="P75" t="s">
        <v>201</v>
      </c>
      <c r="Q75">
        <v>1</v>
      </c>
      <c r="X75">
        <v>15.07</v>
      </c>
      <c r="Y75">
        <v>589.56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0</v>
      </c>
      <c r="AG75">
        <v>15.07</v>
      </c>
      <c r="AH75">
        <v>2</v>
      </c>
      <c r="AI75">
        <v>7674345</v>
      </c>
      <c r="AJ75">
        <v>75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ht="12.75">
      <c r="A76">
        <f>ROW(Source!A36)</f>
        <v>36</v>
      </c>
      <c r="B76">
        <v>7674891</v>
      </c>
      <c r="C76">
        <v>7674890</v>
      </c>
      <c r="D76">
        <v>5515297</v>
      </c>
      <c r="E76">
        <v>1</v>
      </c>
      <c r="F76">
        <v>1</v>
      </c>
      <c r="G76">
        <v>1</v>
      </c>
      <c r="H76">
        <v>1</v>
      </c>
      <c r="I76" t="s">
        <v>522</v>
      </c>
      <c r="K76" t="s">
        <v>523</v>
      </c>
      <c r="L76">
        <v>1369</v>
      </c>
      <c r="N76">
        <v>1013</v>
      </c>
      <c r="O76" t="s">
        <v>347</v>
      </c>
      <c r="P76" t="s">
        <v>347</v>
      </c>
      <c r="Q76">
        <v>1</v>
      </c>
      <c r="X76">
        <v>1.98</v>
      </c>
      <c r="Y76">
        <v>0</v>
      </c>
      <c r="Z76">
        <v>0</v>
      </c>
      <c r="AA76">
        <v>0</v>
      </c>
      <c r="AB76">
        <v>8.53</v>
      </c>
      <c r="AC76">
        <v>0</v>
      </c>
      <c r="AD76">
        <v>1</v>
      </c>
      <c r="AE76">
        <v>1</v>
      </c>
      <c r="AG76">
        <v>1.98</v>
      </c>
      <c r="AH76">
        <v>2</v>
      </c>
      <c r="AI76">
        <v>7674891</v>
      </c>
      <c r="AJ76">
        <v>76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ht="12.75">
      <c r="A77">
        <f>ROW(Source!A36)</f>
        <v>36</v>
      </c>
      <c r="B77">
        <v>7674892</v>
      </c>
      <c r="C77">
        <v>7674890</v>
      </c>
      <c r="D77">
        <v>121548</v>
      </c>
      <c r="E77">
        <v>1</v>
      </c>
      <c r="F77">
        <v>1</v>
      </c>
      <c r="G77">
        <v>1</v>
      </c>
      <c r="H77">
        <v>1</v>
      </c>
      <c r="I77" t="s">
        <v>39</v>
      </c>
      <c r="K77" t="s">
        <v>348</v>
      </c>
      <c r="L77">
        <v>608254</v>
      </c>
      <c r="N77">
        <v>1013</v>
      </c>
      <c r="O77" t="s">
        <v>349</v>
      </c>
      <c r="P77" t="s">
        <v>349</v>
      </c>
      <c r="Q77">
        <v>1</v>
      </c>
      <c r="X77">
        <v>0.05</v>
      </c>
      <c r="Y77">
        <v>0</v>
      </c>
      <c r="Z77">
        <v>0</v>
      </c>
      <c r="AA77">
        <v>0</v>
      </c>
      <c r="AB77">
        <v>0</v>
      </c>
      <c r="AC77">
        <v>0</v>
      </c>
      <c r="AD77">
        <v>1</v>
      </c>
      <c r="AE77">
        <v>2</v>
      </c>
      <c r="AG77">
        <v>0.05</v>
      </c>
      <c r="AH77">
        <v>2</v>
      </c>
      <c r="AI77">
        <v>7674892</v>
      </c>
      <c r="AJ77">
        <v>77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ht="12.75">
      <c r="A78">
        <f>ROW(Source!A36)</f>
        <v>36</v>
      </c>
      <c r="B78">
        <v>7674893</v>
      </c>
      <c r="C78">
        <v>7674890</v>
      </c>
      <c r="D78">
        <v>5493882</v>
      </c>
      <c r="E78">
        <v>1</v>
      </c>
      <c r="F78">
        <v>1</v>
      </c>
      <c r="G78">
        <v>1</v>
      </c>
      <c r="H78">
        <v>2</v>
      </c>
      <c r="I78" t="s">
        <v>385</v>
      </c>
      <c r="J78" t="s">
        <v>351</v>
      </c>
      <c r="K78" t="s">
        <v>386</v>
      </c>
      <c r="L78">
        <v>1368</v>
      </c>
      <c r="N78">
        <v>1011</v>
      </c>
      <c r="O78" t="s">
        <v>364</v>
      </c>
      <c r="P78" t="s">
        <v>364</v>
      </c>
      <c r="Q78">
        <v>1</v>
      </c>
      <c r="X78">
        <v>0.02</v>
      </c>
      <c r="Y78">
        <v>0</v>
      </c>
      <c r="Z78">
        <v>112</v>
      </c>
      <c r="AA78">
        <v>13.5</v>
      </c>
      <c r="AB78">
        <v>0</v>
      </c>
      <c r="AC78">
        <v>0</v>
      </c>
      <c r="AD78">
        <v>1</v>
      </c>
      <c r="AE78">
        <v>0</v>
      </c>
      <c r="AG78">
        <v>0.02</v>
      </c>
      <c r="AH78">
        <v>2</v>
      </c>
      <c r="AI78">
        <v>7674893</v>
      </c>
      <c r="AJ78">
        <v>78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ht="12.75">
      <c r="A79">
        <f>ROW(Source!A36)</f>
        <v>36</v>
      </c>
      <c r="B79">
        <v>7674894</v>
      </c>
      <c r="C79">
        <v>7674890</v>
      </c>
      <c r="D79">
        <v>5496870</v>
      </c>
      <c r="E79">
        <v>1</v>
      </c>
      <c r="F79">
        <v>1</v>
      </c>
      <c r="G79">
        <v>1</v>
      </c>
      <c r="H79">
        <v>2</v>
      </c>
      <c r="I79" t="s">
        <v>393</v>
      </c>
      <c r="J79" t="s">
        <v>394</v>
      </c>
      <c r="K79" t="s">
        <v>395</v>
      </c>
      <c r="L79">
        <v>1368</v>
      </c>
      <c r="N79">
        <v>1011</v>
      </c>
      <c r="O79" t="s">
        <v>364</v>
      </c>
      <c r="P79" t="s">
        <v>364</v>
      </c>
      <c r="Q79">
        <v>1</v>
      </c>
      <c r="X79">
        <v>0.03</v>
      </c>
      <c r="Y79">
        <v>0</v>
      </c>
      <c r="Z79">
        <v>75.4</v>
      </c>
      <c r="AA79">
        <v>0</v>
      </c>
      <c r="AB79">
        <v>0</v>
      </c>
      <c r="AC79">
        <v>0</v>
      </c>
      <c r="AD79">
        <v>1</v>
      </c>
      <c r="AE79">
        <v>0</v>
      </c>
      <c r="AG79">
        <v>0.03</v>
      </c>
      <c r="AH79">
        <v>2</v>
      </c>
      <c r="AI79">
        <v>7674894</v>
      </c>
      <c r="AJ79">
        <v>79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ht="12.75">
      <c r="A80">
        <f>ROW(Source!A36)</f>
        <v>36</v>
      </c>
      <c r="B80">
        <v>7674895</v>
      </c>
      <c r="C80">
        <v>7674890</v>
      </c>
      <c r="D80">
        <v>5443195</v>
      </c>
      <c r="E80">
        <v>1</v>
      </c>
      <c r="F80">
        <v>1</v>
      </c>
      <c r="G80">
        <v>1</v>
      </c>
      <c r="H80">
        <v>3</v>
      </c>
      <c r="I80" t="s">
        <v>524</v>
      </c>
      <c r="J80" t="s">
        <v>525</v>
      </c>
      <c r="K80" t="s">
        <v>526</v>
      </c>
      <c r="L80">
        <v>1346</v>
      </c>
      <c r="N80">
        <v>1009</v>
      </c>
      <c r="O80" t="s">
        <v>382</v>
      </c>
      <c r="P80" t="s">
        <v>382</v>
      </c>
      <c r="Q80">
        <v>1</v>
      </c>
      <c r="X80">
        <v>0.06</v>
      </c>
      <c r="Y80">
        <v>23.09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0</v>
      </c>
      <c r="AG80">
        <v>0.06</v>
      </c>
      <c r="AH80">
        <v>2</v>
      </c>
      <c r="AI80">
        <v>7674895</v>
      </c>
      <c r="AJ80">
        <v>80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ht="12.75">
      <c r="A81">
        <f>ROW(Source!A36)</f>
        <v>36</v>
      </c>
      <c r="B81">
        <v>7674896</v>
      </c>
      <c r="C81">
        <v>7674890</v>
      </c>
      <c r="D81">
        <v>5466731</v>
      </c>
      <c r="E81">
        <v>1</v>
      </c>
      <c r="F81">
        <v>1</v>
      </c>
      <c r="G81">
        <v>1</v>
      </c>
      <c r="H81">
        <v>3</v>
      </c>
      <c r="I81" t="s">
        <v>527</v>
      </c>
      <c r="J81" t="s">
        <v>528</v>
      </c>
      <c r="K81" t="s">
        <v>529</v>
      </c>
      <c r="L81">
        <v>1348</v>
      </c>
      <c r="N81">
        <v>1009</v>
      </c>
      <c r="O81" t="s">
        <v>29</v>
      </c>
      <c r="P81" t="s">
        <v>29</v>
      </c>
      <c r="Q81">
        <v>1000</v>
      </c>
      <c r="X81">
        <v>0.0028</v>
      </c>
      <c r="Y81">
        <v>14830</v>
      </c>
      <c r="Z81">
        <v>0</v>
      </c>
      <c r="AA81">
        <v>0</v>
      </c>
      <c r="AB81">
        <v>0</v>
      </c>
      <c r="AC81">
        <v>0</v>
      </c>
      <c r="AD81">
        <v>1</v>
      </c>
      <c r="AE81">
        <v>0</v>
      </c>
      <c r="AG81">
        <v>0.0028</v>
      </c>
      <c r="AH81">
        <v>2</v>
      </c>
      <c r="AI81">
        <v>7674896</v>
      </c>
      <c r="AJ81">
        <v>81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ht="12.75">
      <c r="A82">
        <f>ROW(Source!A36)</f>
        <v>36</v>
      </c>
      <c r="B82">
        <v>7674897</v>
      </c>
      <c r="C82">
        <v>7674890</v>
      </c>
      <c r="D82">
        <v>5464578</v>
      </c>
      <c r="E82">
        <v>1</v>
      </c>
      <c r="F82">
        <v>1</v>
      </c>
      <c r="G82">
        <v>1</v>
      </c>
      <c r="H82">
        <v>3</v>
      </c>
      <c r="I82" t="s">
        <v>530</v>
      </c>
      <c r="J82" t="s">
        <v>531</v>
      </c>
      <c r="K82" t="s">
        <v>532</v>
      </c>
      <c r="L82">
        <v>1354</v>
      </c>
      <c r="N82">
        <v>1010</v>
      </c>
      <c r="O82" t="s">
        <v>76</v>
      </c>
      <c r="P82" t="s">
        <v>76</v>
      </c>
      <c r="Q82">
        <v>1</v>
      </c>
      <c r="X82">
        <v>1</v>
      </c>
      <c r="Y82">
        <v>1148.4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0</v>
      </c>
      <c r="AG82">
        <v>1</v>
      </c>
      <c r="AH82">
        <v>2</v>
      </c>
      <c r="AI82">
        <v>7674897</v>
      </c>
      <c r="AJ82">
        <v>82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ht="12.75">
      <c r="A83">
        <f>ROW(Source!A37)</f>
        <v>37</v>
      </c>
      <c r="B83">
        <v>7674899</v>
      </c>
      <c r="C83">
        <v>7674898</v>
      </c>
      <c r="D83">
        <v>5518255</v>
      </c>
      <c r="E83">
        <v>1</v>
      </c>
      <c r="F83">
        <v>1</v>
      </c>
      <c r="G83">
        <v>1</v>
      </c>
      <c r="H83">
        <v>1</v>
      </c>
      <c r="I83" t="s">
        <v>533</v>
      </c>
      <c r="K83" t="s">
        <v>534</v>
      </c>
      <c r="L83">
        <v>1369</v>
      </c>
      <c r="N83">
        <v>1013</v>
      </c>
      <c r="O83" t="s">
        <v>347</v>
      </c>
      <c r="P83" t="s">
        <v>347</v>
      </c>
      <c r="Q83">
        <v>1</v>
      </c>
      <c r="X83">
        <v>200.68</v>
      </c>
      <c r="Y83">
        <v>0</v>
      </c>
      <c r="Z83">
        <v>0</v>
      </c>
      <c r="AA83">
        <v>0</v>
      </c>
      <c r="AB83">
        <v>9.3</v>
      </c>
      <c r="AC83">
        <v>0</v>
      </c>
      <c r="AD83">
        <v>1</v>
      </c>
      <c r="AE83">
        <v>1</v>
      </c>
      <c r="AG83">
        <v>200.68</v>
      </c>
      <c r="AH83">
        <v>2</v>
      </c>
      <c r="AI83">
        <v>7674899</v>
      </c>
      <c r="AJ83">
        <v>83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ht="12.75">
      <c r="A84">
        <f>ROW(Source!A37)</f>
        <v>37</v>
      </c>
      <c r="B84">
        <v>7674900</v>
      </c>
      <c r="C84">
        <v>7674898</v>
      </c>
      <c r="D84">
        <v>121548</v>
      </c>
      <c r="E84">
        <v>1</v>
      </c>
      <c r="F84">
        <v>1</v>
      </c>
      <c r="G84">
        <v>1</v>
      </c>
      <c r="H84">
        <v>1</v>
      </c>
      <c r="I84" t="s">
        <v>39</v>
      </c>
      <c r="K84" t="s">
        <v>348</v>
      </c>
      <c r="L84">
        <v>608254</v>
      </c>
      <c r="N84">
        <v>1013</v>
      </c>
      <c r="O84" t="s">
        <v>349</v>
      </c>
      <c r="P84" t="s">
        <v>349</v>
      </c>
      <c r="Q84">
        <v>1</v>
      </c>
      <c r="X84">
        <v>21.41</v>
      </c>
      <c r="Y84">
        <v>0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2</v>
      </c>
      <c r="AG84">
        <v>21.41</v>
      </c>
      <c r="AH84">
        <v>2</v>
      </c>
      <c r="AI84">
        <v>7674900</v>
      </c>
      <c r="AJ84">
        <v>84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ht="12.75">
      <c r="A85">
        <f>ROW(Source!A37)</f>
        <v>37</v>
      </c>
      <c r="B85">
        <v>7674901</v>
      </c>
      <c r="C85">
        <v>7674898</v>
      </c>
      <c r="D85">
        <v>5493882</v>
      </c>
      <c r="E85">
        <v>1</v>
      </c>
      <c r="F85">
        <v>1</v>
      </c>
      <c r="G85">
        <v>1</v>
      </c>
      <c r="H85">
        <v>2</v>
      </c>
      <c r="I85" t="s">
        <v>385</v>
      </c>
      <c r="J85" t="s">
        <v>351</v>
      </c>
      <c r="K85" t="s">
        <v>386</v>
      </c>
      <c r="L85">
        <v>1368</v>
      </c>
      <c r="N85">
        <v>1011</v>
      </c>
      <c r="O85" t="s">
        <v>364</v>
      </c>
      <c r="P85" t="s">
        <v>364</v>
      </c>
      <c r="Q85">
        <v>1</v>
      </c>
      <c r="X85">
        <v>0.07</v>
      </c>
      <c r="Y85">
        <v>0</v>
      </c>
      <c r="Z85">
        <v>112</v>
      </c>
      <c r="AA85">
        <v>13.5</v>
      </c>
      <c r="AB85">
        <v>0</v>
      </c>
      <c r="AC85">
        <v>0</v>
      </c>
      <c r="AD85">
        <v>1</v>
      </c>
      <c r="AE85">
        <v>0</v>
      </c>
      <c r="AG85">
        <v>0.07</v>
      </c>
      <c r="AH85">
        <v>2</v>
      </c>
      <c r="AI85">
        <v>7674901</v>
      </c>
      <c r="AJ85">
        <v>85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ht="12.75">
      <c r="A86">
        <f>ROW(Source!A37)</f>
        <v>37</v>
      </c>
      <c r="B86">
        <v>7674902</v>
      </c>
      <c r="C86">
        <v>7674898</v>
      </c>
      <c r="D86">
        <v>5494257</v>
      </c>
      <c r="E86">
        <v>1</v>
      </c>
      <c r="F86">
        <v>1</v>
      </c>
      <c r="G86">
        <v>1</v>
      </c>
      <c r="H86">
        <v>2</v>
      </c>
      <c r="I86" t="s">
        <v>535</v>
      </c>
      <c r="J86" t="s">
        <v>536</v>
      </c>
      <c r="K86" t="s">
        <v>537</v>
      </c>
      <c r="L86">
        <v>1368</v>
      </c>
      <c r="N86">
        <v>1011</v>
      </c>
      <c r="O86" t="s">
        <v>364</v>
      </c>
      <c r="P86" t="s">
        <v>364</v>
      </c>
      <c r="Q86">
        <v>1</v>
      </c>
      <c r="X86">
        <v>0.93</v>
      </c>
      <c r="Y86">
        <v>0</v>
      </c>
      <c r="Z86">
        <v>27.1</v>
      </c>
      <c r="AA86">
        <v>11.6</v>
      </c>
      <c r="AB86">
        <v>0</v>
      </c>
      <c r="AC86">
        <v>0</v>
      </c>
      <c r="AD86">
        <v>1</v>
      </c>
      <c r="AE86">
        <v>0</v>
      </c>
      <c r="AG86">
        <v>0.93</v>
      </c>
      <c r="AH86">
        <v>2</v>
      </c>
      <c r="AI86">
        <v>7674902</v>
      </c>
      <c r="AJ86">
        <v>86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ht="12.75">
      <c r="A87">
        <f>ROW(Source!A37)</f>
        <v>37</v>
      </c>
      <c r="B87">
        <v>7674903</v>
      </c>
      <c r="C87">
        <v>7674898</v>
      </c>
      <c r="D87">
        <v>5494323</v>
      </c>
      <c r="E87">
        <v>1</v>
      </c>
      <c r="F87">
        <v>1</v>
      </c>
      <c r="G87">
        <v>1</v>
      </c>
      <c r="H87">
        <v>2</v>
      </c>
      <c r="I87" t="s">
        <v>538</v>
      </c>
      <c r="J87" t="s">
        <v>539</v>
      </c>
      <c r="K87" t="s">
        <v>540</v>
      </c>
      <c r="L87">
        <v>1368</v>
      </c>
      <c r="N87">
        <v>1011</v>
      </c>
      <c r="O87" t="s">
        <v>364</v>
      </c>
      <c r="P87" t="s">
        <v>364</v>
      </c>
      <c r="Q87">
        <v>1</v>
      </c>
      <c r="X87">
        <v>8</v>
      </c>
      <c r="Y87">
        <v>0</v>
      </c>
      <c r="Z87">
        <v>27.1</v>
      </c>
      <c r="AA87">
        <v>0</v>
      </c>
      <c r="AB87">
        <v>0</v>
      </c>
      <c r="AC87">
        <v>0</v>
      </c>
      <c r="AD87">
        <v>1</v>
      </c>
      <c r="AE87">
        <v>0</v>
      </c>
      <c r="AG87">
        <v>8</v>
      </c>
      <c r="AH87">
        <v>2</v>
      </c>
      <c r="AI87">
        <v>7674903</v>
      </c>
      <c r="AJ87">
        <v>87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ht="12.75">
      <c r="A88">
        <f>ROW(Source!A37)</f>
        <v>37</v>
      </c>
      <c r="B88">
        <v>7674904</v>
      </c>
      <c r="C88">
        <v>7674898</v>
      </c>
      <c r="D88">
        <v>5494682</v>
      </c>
      <c r="E88">
        <v>1</v>
      </c>
      <c r="F88">
        <v>1</v>
      </c>
      <c r="G88">
        <v>1</v>
      </c>
      <c r="H88">
        <v>2</v>
      </c>
      <c r="I88" t="s">
        <v>541</v>
      </c>
      <c r="J88" t="s">
        <v>542</v>
      </c>
      <c r="K88" t="s">
        <v>543</v>
      </c>
      <c r="L88">
        <v>1368</v>
      </c>
      <c r="N88">
        <v>1011</v>
      </c>
      <c r="O88" t="s">
        <v>364</v>
      </c>
      <c r="P88" t="s">
        <v>364</v>
      </c>
      <c r="Q88">
        <v>1</v>
      </c>
      <c r="X88">
        <v>20.3</v>
      </c>
      <c r="Y88">
        <v>0</v>
      </c>
      <c r="Z88">
        <v>100.1</v>
      </c>
      <c r="AA88">
        <v>13.5</v>
      </c>
      <c r="AB88">
        <v>0</v>
      </c>
      <c r="AC88">
        <v>0</v>
      </c>
      <c r="AD88">
        <v>1</v>
      </c>
      <c r="AE88">
        <v>0</v>
      </c>
      <c r="AG88">
        <v>20.3</v>
      </c>
      <c r="AH88">
        <v>2</v>
      </c>
      <c r="AI88">
        <v>7674904</v>
      </c>
      <c r="AJ88">
        <v>88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ht="12.75">
      <c r="A89">
        <f>ROW(Source!A37)</f>
        <v>37</v>
      </c>
      <c r="B89">
        <v>7674905</v>
      </c>
      <c r="C89">
        <v>7674898</v>
      </c>
      <c r="D89">
        <v>5496870</v>
      </c>
      <c r="E89">
        <v>1</v>
      </c>
      <c r="F89">
        <v>1</v>
      </c>
      <c r="G89">
        <v>1</v>
      </c>
      <c r="H89">
        <v>2</v>
      </c>
      <c r="I89" t="s">
        <v>393</v>
      </c>
      <c r="J89" t="s">
        <v>394</v>
      </c>
      <c r="K89" t="s">
        <v>395</v>
      </c>
      <c r="L89">
        <v>1368</v>
      </c>
      <c r="N89">
        <v>1011</v>
      </c>
      <c r="O89" t="s">
        <v>364</v>
      </c>
      <c r="P89" t="s">
        <v>364</v>
      </c>
      <c r="Q89">
        <v>1</v>
      </c>
      <c r="X89">
        <v>0.11</v>
      </c>
      <c r="Y89">
        <v>0</v>
      </c>
      <c r="Z89">
        <v>75.4</v>
      </c>
      <c r="AA89">
        <v>0</v>
      </c>
      <c r="AB89">
        <v>0</v>
      </c>
      <c r="AC89">
        <v>0</v>
      </c>
      <c r="AD89">
        <v>1</v>
      </c>
      <c r="AE89">
        <v>0</v>
      </c>
      <c r="AG89">
        <v>0.11</v>
      </c>
      <c r="AH89">
        <v>2</v>
      </c>
      <c r="AI89">
        <v>7674905</v>
      </c>
      <c r="AJ89">
        <v>89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ht="12.75">
      <c r="A90">
        <f>ROW(Source!A37)</f>
        <v>37</v>
      </c>
      <c r="B90">
        <v>7674906</v>
      </c>
      <c r="C90">
        <v>7674898</v>
      </c>
      <c r="D90">
        <v>5443246</v>
      </c>
      <c r="E90">
        <v>1</v>
      </c>
      <c r="F90">
        <v>1</v>
      </c>
      <c r="G90">
        <v>1</v>
      </c>
      <c r="H90">
        <v>3</v>
      </c>
      <c r="I90" t="s">
        <v>544</v>
      </c>
      <c r="J90" t="s">
        <v>545</v>
      </c>
      <c r="K90" t="s">
        <v>546</v>
      </c>
      <c r="L90">
        <v>1327</v>
      </c>
      <c r="N90">
        <v>1005</v>
      </c>
      <c r="O90" t="s">
        <v>181</v>
      </c>
      <c r="P90" t="s">
        <v>181</v>
      </c>
      <c r="Q90">
        <v>1</v>
      </c>
      <c r="X90">
        <v>0.16</v>
      </c>
      <c r="Y90">
        <v>5.71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0</v>
      </c>
      <c r="AG90">
        <v>0.16</v>
      </c>
      <c r="AH90">
        <v>2</v>
      </c>
      <c r="AI90">
        <v>7674906</v>
      </c>
      <c r="AJ90">
        <v>90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ht="12.75">
      <c r="A91">
        <f>ROW(Source!A37)</f>
        <v>37</v>
      </c>
      <c r="B91">
        <v>7674907</v>
      </c>
      <c r="C91">
        <v>7674898</v>
      </c>
      <c r="D91">
        <v>5470416</v>
      </c>
      <c r="E91">
        <v>1</v>
      </c>
      <c r="F91">
        <v>1</v>
      </c>
      <c r="G91">
        <v>1</v>
      </c>
      <c r="H91">
        <v>3</v>
      </c>
      <c r="I91" t="s">
        <v>470</v>
      </c>
      <c r="J91" t="s">
        <v>471</v>
      </c>
      <c r="K91" t="s">
        <v>472</v>
      </c>
      <c r="L91">
        <v>1339</v>
      </c>
      <c r="N91">
        <v>1007</v>
      </c>
      <c r="O91" t="s">
        <v>196</v>
      </c>
      <c r="P91" t="s">
        <v>196</v>
      </c>
      <c r="Q91">
        <v>1</v>
      </c>
      <c r="X91">
        <v>5</v>
      </c>
      <c r="Y91">
        <v>2.44</v>
      </c>
      <c r="Z91">
        <v>0</v>
      </c>
      <c r="AA91">
        <v>0</v>
      </c>
      <c r="AB91">
        <v>0</v>
      </c>
      <c r="AC91">
        <v>0</v>
      </c>
      <c r="AD91">
        <v>1</v>
      </c>
      <c r="AE91">
        <v>0</v>
      </c>
      <c r="AG91">
        <v>5</v>
      </c>
      <c r="AH91">
        <v>2</v>
      </c>
      <c r="AI91">
        <v>7674907</v>
      </c>
      <c r="AJ91">
        <v>91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ht="12.75">
      <c r="A92">
        <f>ROW(Source!A37)</f>
        <v>37</v>
      </c>
      <c r="B92">
        <v>7674912</v>
      </c>
      <c r="C92">
        <v>7674898</v>
      </c>
      <c r="D92">
        <v>5481828</v>
      </c>
      <c r="E92">
        <v>1</v>
      </c>
      <c r="F92">
        <v>1</v>
      </c>
      <c r="G92">
        <v>1</v>
      </c>
      <c r="H92">
        <v>3</v>
      </c>
      <c r="I92" t="s">
        <v>92</v>
      </c>
      <c r="J92" t="s">
        <v>94</v>
      </c>
      <c r="K92" t="s">
        <v>93</v>
      </c>
      <c r="L92">
        <v>1302</v>
      </c>
      <c r="N92">
        <v>1003</v>
      </c>
      <c r="O92" t="s">
        <v>89</v>
      </c>
      <c r="P92" t="s">
        <v>89</v>
      </c>
      <c r="Q92">
        <v>10</v>
      </c>
      <c r="X92">
        <v>101</v>
      </c>
      <c r="Y92">
        <v>58.56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G92">
        <v>101</v>
      </c>
      <c r="AH92">
        <v>2</v>
      </c>
      <c r="AI92">
        <v>7674912</v>
      </c>
      <c r="AJ92">
        <v>92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ht="12.75">
      <c r="A93">
        <f>ROW(Source!A37)</f>
        <v>37</v>
      </c>
      <c r="B93">
        <v>7674908</v>
      </c>
      <c r="C93">
        <v>7674898</v>
      </c>
      <c r="D93">
        <v>5481834</v>
      </c>
      <c r="E93">
        <v>1</v>
      </c>
      <c r="F93">
        <v>1</v>
      </c>
      <c r="G93">
        <v>1</v>
      </c>
      <c r="H93">
        <v>3</v>
      </c>
      <c r="I93" t="s">
        <v>87</v>
      </c>
      <c r="J93" t="s">
        <v>90</v>
      </c>
      <c r="K93" t="s">
        <v>88</v>
      </c>
      <c r="L93">
        <v>1302</v>
      </c>
      <c r="N93">
        <v>1003</v>
      </c>
      <c r="O93" t="s">
        <v>89</v>
      </c>
      <c r="P93" t="s">
        <v>89</v>
      </c>
      <c r="Q93">
        <v>10</v>
      </c>
      <c r="X93">
        <v>-101</v>
      </c>
      <c r="Y93">
        <v>172.8</v>
      </c>
      <c r="Z93">
        <v>0</v>
      </c>
      <c r="AA93">
        <v>0</v>
      </c>
      <c r="AB93">
        <v>0</v>
      </c>
      <c r="AC93">
        <v>0</v>
      </c>
      <c r="AD93">
        <v>1</v>
      </c>
      <c r="AE93">
        <v>0</v>
      </c>
      <c r="AG93">
        <v>-101</v>
      </c>
      <c r="AH93">
        <v>2</v>
      </c>
      <c r="AI93">
        <v>7674908</v>
      </c>
      <c r="AJ93">
        <v>93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ht="12.75">
      <c r="A94">
        <f>ROW(Source!A40)</f>
        <v>40</v>
      </c>
      <c r="B94">
        <v>7674919</v>
      </c>
      <c r="C94">
        <v>7674918</v>
      </c>
      <c r="D94">
        <v>5514105</v>
      </c>
      <c r="E94">
        <v>1</v>
      </c>
      <c r="F94">
        <v>1</v>
      </c>
      <c r="G94">
        <v>1</v>
      </c>
      <c r="H94">
        <v>1</v>
      </c>
      <c r="I94" t="s">
        <v>547</v>
      </c>
      <c r="K94" t="s">
        <v>548</v>
      </c>
      <c r="L94">
        <v>1369</v>
      </c>
      <c r="N94">
        <v>1013</v>
      </c>
      <c r="O94" t="s">
        <v>347</v>
      </c>
      <c r="P94" t="s">
        <v>347</v>
      </c>
      <c r="Q94">
        <v>1</v>
      </c>
      <c r="X94">
        <v>0.41</v>
      </c>
      <c r="Y94">
        <v>0</v>
      </c>
      <c r="Z94">
        <v>0</v>
      </c>
      <c r="AA94">
        <v>0</v>
      </c>
      <c r="AB94">
        <v>9.41</v>
      </c>
      <c r="AC94">
        <v>0</v>
      </c>
      <c r="AD94">
        <v>1</v>
      </c>
      <c r="AE94">
        <v>1</v>
      </c>
      <c r="AG94">
        <v>0.41</v>
      </c>
      <c r="AH94">
        <v>2</v>
      </c>
      <c r="AI94">
        <v>7674919</v>
      </c>
      <c r="AJ94">
        <v>94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ht="12.75">
      <c r="A95">
        <f>ROW(Source!A40)</f>
        <v>40</v>
      </c>
      <c r="B95">
        <v>7674920</v>
      </c>
      <c r="C95">
        <v>7674918</v>
      </c>
      <c r="D95">
        <v>121548</v>
      </c>
      <c r="E95">
        <v>1</v>
      </c>
      <c r="F95">
        <v>1</v>
      </c>
      <c r="G95">
        <v>1</v>
      </c>
      <c r="H95">
        <v>1</v>
      </c>
      <c r="I95" t="s">
        <v>39</v>
      </c>
      <c r="K95" t="s">
        <v>348</v>
      </c>
      <c r="L95">
        <v>608254</v>
      </c>
      <c r="N95">
        <v>1013</v>
      </c>
      <c r="O95" t="s">
        <v>349</v>
      </c>
      <c r="P95" t="s">
        <v>349</v>
      </c>
      <c r="Q95">
        <v>1</v>
      </c>
      <c r="X95">
        <v>0.01</v>
      </c>
      <c r="Y95">
        <v>0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2</v>
      </c>
      <c r="AG95">
        <v>0.01</v>
      </c>
      <c r="AH95">
        <v>2</v>
      </c>
      <c r="AI95">
        <v>7674920</v>
      </c>
      <c r="AJ95">
        <v>95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ht="12.75">
      <c r="A96">
        <f>ROW(Source!A40)</f>
        <v>40</v>
      </c>
      <c r="B96">
        <v>7674921</v>
      </c>
      <c r="C96">
        <v>7674918</v>
      </c>
      <c r="D96">
        <v>5496870</v>
      </c>
      <c r="E96">
        <v>1</v>
      </c>
      <c r="F96">
        <v>1</v>
      </c>
      <c r="G96">
        <v>1</v>
      </c>
      <c r="H96">
        <v>2</v>
      </c>
      <c r="I96" t="s">
        <v>393</v>
      </c>
      <c r="J96" t="s">
        <v>394</v>
      </c>
      <c r="K96" t="s">
        <v>395</v>
      </c>
      <c r="L96">
        <v>1368</v>
      </c>
      <c r="N96">
        <v>1011</v>
      </c>
      <c r="O96" t="s">
        <v>364</v>
      </c>
      <c r="P96" t="s">
        <v>364</v>
      </c>
      <c r="Q96">
        <v>1</v>
      </c>
      <c r="X96">
        <v>0.01</v>
      </c>
      <c r="Y96">
        <v>0</v>
      </c>
      <c r="Z96">
        <v>75.4</v>
      </c>
      <c r="AA96">
        <v>0</v>
      </c>
      <c r="AB96">
        <v>0</v>
      </c>
      <c r="AC96">
        <v>0</v>
      </c>
      <c r="AD96">
        <v>1</v>
      </c>
      <c r="AE96">
        <v>0</v>
      </c>
      <c r="AG96">
        <v>0.01</v>
      </c>
      <c r="AH96">
        <v>2</v>
      </c>
      <c r="AI96">
        <v>7674921</v>
      </c>
      <c r="AJ96">
        <v>96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ht="12.75">
      <c r="A97">
        <f>ROW(Source!A40)</f>
        <v>40</v>
      </c>
      <c r="B97">
        <v>7674922</v>
      </c>
      <c r="C97">
        <v>7674918</v>
      </c>
      <c r="D97">
        <v>5441149</v>
      </c>
      <c r="E97">
        <v>1</v>
      </c>
      <c r="F97">
        <v>1</v>
      </c>
      <c r="G97">
        <v>1</v>
      </c>
      <c r="H97">
        <v>3</v>
      </c>
      <c r="I97" t="s">
        <v>549</v>
      </c>
      <c r="J97" t="s">
        <v>550</v>
      </c>
      <c r="K97" t="s">
        <v>551</v>
      </c>
      <c r="L97">
        <v>1348</v>
      </c>
      <c r="N97">
        <v>1009</v>
      </c>
      <c r="O97" t="s">
        <v>29</v>
      </c>
      <c r="P97" t="s">
        <v>29</v>
      </c>
      <c r="Q97">
        <v>1000</v>
      </c>
      <c r="X97">
        <v>2E-05</v>
      </c>
      <c r="Y97">
        <v>15119</v>
      </c>
      <c r="Z97">
        <v>0</v>
      </c>
      <c r="AA97">
        <v>0</v>
      </c>
      <c r="AB97">
        <v>0</v>
      </c>
      <c r="AC97">
        <v>0</v>
      </c>
      <c r="AD97">
        <v>1</v>
      </c>
      <c r="AE97">
        <v>0</v>
      </c>
      <c r="AG97">
        <v>2E-05</v>
      </c>
      <c r="AH97">
        <v>2</v>
      </c>
      <c r="AI97">
        <v>7674922</v>
      </c>
      <c r="AJ97">
        <v>97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ht="12.75">
      <c r="A98">
        <f>ROW(Source!A40)</f>
        <v>40</v>
      </c>
      <c r="B98">
        <v>7674923</v>
      </c>
      <c r="C98">
        <v>7674918</v>
      </c>
      <c r="D98">
        <v>5441570</v>
      </c>
      <c r="E98">
        <v>1</v>
      </c>
      <c r="F98">
        <v>1</v>
      </c>
      <c r="G98">
        <v>1</v>
      </c>
      <c r="H98">
        <v>3</v>
      </c>
      <c r="I98" t="s">
        <v>552</v>
      </c>
      <c r="J98" t="s">
        <v>553</v>
      </c>
      <c r="K98" t="s">
        <v>554</v>
      </c>
      <c r="L98">
        <v>1348</v>
      </c>
      <c r="N98">
        <v>1009</v>
      </c>
      <c r="O98" t="s">
        <v>29</v>
      </c>
      <c r="P98" t="s">
        <v>29</v>
      </c>
      <c r="Q98">
        <v>1000</v>
      </c>
      <c r="X98">
        <v>1E-05</v>
      </c>
      <c r="Y98">
        <v>16950</v>
      </c>
      <c r="Z98">
        <v>0</v>
      </c>
      <c r="AA98">
        <v>0</v>
      </c>
      <c r="AB98">
        <v>0</v>
      </c>
      <c r="AC98">
        <v>0</v>
      </c>
      <c r="AD98">
        <v>1</v>
      </c>
      <c r="AE98">
        <v>0</v>
      </c>
      <c r="AG98">
        <v>1E-05</v>
      </c>
      <c r="AH98">
        <v>2</v>
      </c>
      <c r="AI98">
        <v>7674923</v>
      </c>
      <c r="AJ98">
        <v>98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ht="12.75">
      <c r="A99">
        <f>ROW(Source!A40)</f>
        <v>40</v>
      </c>
      <c r="B99">
        <v>7674924</v>
      </c>
      <c r="C99">
        <v>7674918</v>
      </c>
      <c r="D99">
        <v>5443174</v>
      </c>
      <c r="E99">
        <v>1</v>
      </c>
      <c r="F99">
        <v>1</v>
      </c>
      <c r="G99">
        <v>1</v>
      </c>
      <c r="H99">
        <v>3</v>
      </c>
      <c r="I99" t="s">
        <v>555</v>
      </c>
      <c r="J99" t="s">
        <v>556</v>
      </c>
      <c r="K99" t="s">
        <v>557</v>
      </c>
      <c r="L99">
        <v>1346</v>
      </c>
      <c r="N99">
        <v>1009</v>
      </c>
      <c r="O99" t="s">
        <v>382</v>
      </c>
      <c r="P99" t="s">
        <v>382</v>
      </c>
      <c r="Q99">
        <v>1</v>
      </c>
      <c r="X99">
        <v>0.01</v>
      </c>
      <c r="Y99">
        <v>37.29</v>
      </c>
      <c r="Z99">
        <v>0</v>
      </c>
      <c r="AA99">
        <v>0</v>
      </c>
      <c r="AB99">
        <v>0</v>
      </c>
      <c r="AC99">
        <v>0</v>
      </c>
      <c r="AD99">
        <v>1</v>
      </c>
      <c r="AE99">
        <v>0</v>
      </c>
      <c r="AG99">
        <v>0.01</v>
      </c>
      <c r="AH99">
        <v>2</v>
      </c>
      <c r="AI99">
        <v>7674924</v>
      </c>
      <c r="AJ99">
        <v>99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ht="12.75">
      <c r="A100">
        <f>ROW(Source!A40)</f>
        <v>40</v>
      </c>
      <c r="B100">
        <v>7674925</v>
      </c>
      <c r="C100">
        <v>7674918</v>
      </c>
      <c r="D100">
        <v>5465448</v>
      </c>
      <c r="E100">
        <v>1</v>
      </c>
      <c r="F100">
        <v>1</v>
      </c>
      <c r="G100">
        <v>1</v>
      </c>
      <c r="H100">
        <v>3</v>
      </c>
      <c r="I100" t="s">
        <v>558</v>
      </c>
      <c r="J100" t="s">
        <v>559</v>
      </c>
      <c r="K100" t="s">
        <v>560</v>
      </c>
      <c r="L100">
        <v>1354</v>
      </c>
      <c r="N100">
        <v>1010</v>
      </c>
      <c r="O100" t="s">
        <v>76</v>
      </c>
      <c r="P100" t="s">
        <v>76</v>
      </c>
      <c r="Q100">
        <v>1</v>
      </c>
      <c r="X100">
        <v>1</v>
      </c>
      <c r="Y100">
        <v>1172</v>
      </c>
      <c r="Z100">
        <v>0</v>
      </c>
      <c r="AA100">
        <v>0</v>
      </c>
      <c r="AB100">
        <v>0</v>
      </c>
      <c r="AC100">
        <v>0</v>
      </c>
      <c r="AD100">
        <v>1</v>
      </c>
      <c r="AE100">
        <v>0</v>
      </c>
      <c r="AG100">
        <v>1</v>
      </c>
      <c r="AH100">
        <v>2</v>
      </c>
      <c r="AI100">
        <v>7674925</v>
      </c>
      <c r="AJ100">
        <v>100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ht="12.75">
      <c r="A101">
        <f>ROW(Source!A41)</f>
        <v>41</v>
      </c>
      <c r="B101">
        <v>7674927</v>
      </c>
      <c r="C101">
        <v>7674926</v>
      </c>
      <c r="D101">
        <v>5519126</v>
      </c>
      <c r="E101">
        <v>1</v>
      </c>
      <c r="F101">
        <v>1</v>
      </c>
      <c r="G101">
        <v>1</v>
      </c>
      <c r="H101">
        <v>1</v>
      </c>
      <c r="I101" t="s">
        <v>383</v>
      </c>
      <c r="K101" t="s">
        <v>384</v>
      </c>
      <c r="L101">
        <v>1369</v>
      </c>
      <c r="N101">
        <v>1013</v>
      </c>
      <c r="O101" t="s">
        <v>347</v>
      </c>
      <c r="P101" t="s">
        <v>347</v>
      </c>
      <c r="Q101">
        <v>1</v>
      </c>
      <c r="X101">
        <v>0.3</v>
      </c>
      <c r="Y101">
        <v>0</v>
      </c>
      <c r="Z101">
        <v>0</v>
      </c>
      <c r="AA101">
        <v>0</v>
      </c>
      <c r="AB101">
        <v>9.63</v>
      </c>
      <c r="AC101">
        <v>0</v>
      </c>
      <c r="AD101">
        <v>1</v>
      </c>
      <c r="AE101">
        <v>1</v>
      </c>
      <c r="AG101">
        <v>0.3</v>
      </c>
      <c r="AH101">
        <v>2</v>
      </c>
      <c r="AI101">
        <v>7674927</v>
      </c>
      <c r="AJ101">
        <v>101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ht="12.75">
      <c r="A102">
        <f>ROW(Source!A41)</f>
        <v>41</v>
      </c>
      <c r="B102">
        <v>7674928</v>
      </c>
      <c r="C102">
        <v>7674926</v>
      </c>
      <c r="D102">
        <v>5441149</v>
      </c>
      <c r="E102">
        <v>1</v>
      </c>
      <c r="F102">
        <v>1</v>
      </c>
      <c r="G102">
        <v>1</v>
      </c>
      <c r="H102">
        <v>3</v>
      </c>
      <c r="I102" t="s">
        <v>549</v>
      </c>
      <c r="J102" t="s">
        <v>550</v>
      </c>
      <c r="K102" t="s">
        <v>551</v>
      </c>
      <c r="L102">
        <v>1348</v>
      </c>
      <c r="N102">
        <v>1009</v>
      </c>
      <c r="O102" t="s">
        <v>29</v>
      </c>
      <c r="P102" t="s">
        <v>29</v>
      </c>
      <c r="Q102">
        <v>1000</v>
      </c>
      <c r="X102">
        <v>2E-05</v>
      </c>
      <c r="Y102">
        <v>15119</v>
      </c>
      <c r="Z102">
        <v>0</v>
      </c>
      <c r="AA102">
        <v>0</v>
      </c>
      <c r="AB102">
        <v>0</v>
      </c>
      <c r="AC102">
        <v>0</v>
      </c>
      <c r="AD102">
        <v>1</v>
      </c>
      <c r="AE102">
        <v>0</v>
      </c>
      <c r="AG102">
        <v>2E-05</v>
      </c>
      <c r="AH102">
        <v>2</v>
      </c>
      <c r="AI102">
        <v>7674928</v>
      </c>
      <c r="AJ102">
        <v>102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ht="12.75">
      <c r="A103">
        <f>ROW(Source!A41)</f>
        <v>41</v>
      </c>
      <c r="B103">
        <v>7674929</v>
      </c>
      <c r="C103">
        <v>7674926</v>
      </c>
      <c r="D103">
        <v>5441570</v>
      </c>
      <c r="E103">
        <v>1</v>
      </c>
      <c r="F103">
        <v>1</v>
      </c>
      <c r="G103">
        <v>1</v>
      </c>
      <c r="H103">
        <v>3</v>
      </c>
      <c r="I103" t="s">
        <v>552</v>
      </c>
      <c r="J103" t="s">
        <v>553</v>
      </c>
      <c r="K103" t="s">
        <v>554</v>
      </c>
      <c r="L103">
        <v>1348</v>
      </c>
      <c r="N103">
        <v>1009</v>
      </c>
      <c r="O103" t="s">
        <v>29</v>
      </c>
      <c r="P103" t="s">
        <v>29</v>
      </c>
      <c r="Q103">
        <v>1000</v>
      </c>
      <c r="X103">
        <v>1E-05</v>
      </c>
      <c r="Y103">
        <v>16950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0</v>
      </c>
      <c r="AG103">
        <v>1E-05</v>
      </c>
      <c r="AH103">
        <v>2</v>
      </c>
      <c r="AI103">
        <v>7674929</v>
      </c>
      <c r="AJ103">
        <v>103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ht="12.75">
      <c r="A104">
        <f>ROW(Source!A41)</f>
        <v>41</v>
      </c>
      <c r="B104">
        <v>7674930</v>
      </c>
      <c r="C104">
        <v>7674926</v>
      </c>
      <c r="D104">
        <v>5443174</v>
      </c>
      <c r="E104">
        <v>1</v>
      </c>
      <c r="F104">
        <v>1</v>
      </c>
      <c r="G104">
        <v>1</v>
      </c>
      <c r="H104">
        <v>3</v>
      </c>
      <c r="I104" t="s">
        <v>555</v>
      </c>
      <c r="J104" t="s">
        <v>556</v>
      </c>
      <c r="K104" t="s">
        <v>557</v>
      </c>
      <c r="L104">
        <v>1346</v>
      </c>
      <c r="N104">
        <v>1009</v>
      </c>
      <c r="O104" t="s">
        <v>382</v>
      </c>
      <c r="P104" t="s">
        <v>382</v>
      </c>
      <c r="Q104">
        <v>1</v>
      </c>
      <c r="X104">
        <v>0.01</v>
      </c>
      <c r="Y104">
        <v>37.29</v>
      </c>
      <c r="Z104">
        <v>0</v>
      </c>
      <c r="AA104">
        <v>0</v>
      </c>
      <c r="AB104">
        <v>0</v>
      </c>
      <c r="AC104">
        <v>0</v>
      </c>
      <c r="AD104">
        <v>1</v>
      </c>
      <c r="AE104">
        <v>0</v>
      </c>
      <c r="AG104">
        <v>0.01</v>
      </c>
      <c r="AH104">
        <v>2</v>
      </c>
      <c r="AI104">
        <v>7674930</v>
      </c>
      <c r="AJ104">
        <v>104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ht="12.75">
      <c r="A105">
        <f>ROW(Source!A41)</f>
        <v>41</v>
      </c>
      <c r="B105">
        <v>7674931</v>
      </c>
      <c r="C105">
        <v>7674926</v>
      </c>
      <c r="D105">
        <v>5464622</v>
      </c>
      <c r="E105">
        <v>1</v>
      </c>
      <c r="F105">
        <v>1</v>
      </c>
      <c r="G105">
        <v>1</v>
      </c>
      <c r="H105">
        <v>3</v>
      </c>
      <c r="I105" t="s">
        <v>561</v>
      </c>
      <c r="J105" t="s">
        <v>562</v>
      </c>
      <c r="K105" t="s">
        <v>563</v>
      </c>
      <c r="L105">
        <v>1354</v>
      </c>
      <c r="N105">
        <v>1010</v>
      </c>
      <c r="O105" t="s">
        <v>76</v>
      </c>
      <c r="P105" t="s">
        <v>76</v>
      </c>
      <c r="Q105">
        <v>1</v>
      </c>
      <c r="X105">
        <v>1</v>
      </c>
      <c r="Y105">
        <v>23.45</v>
      </c>
      <c r="Z105">
        <v>0</v>
      </c>
      <c r="AA105">
        <v>0</v>
      </c>
      <c r="AB105">
        <v>0</v>
      </c>
      <c r="AC105">
        <v>0</v>
      </c>
      <c r="AD105">
        <v>1</v>
      </c>
      <c r="AE105">
        <v>0</v>
      </c>
      <c r="AG105">
        <v>1</v>
      </c>
      <c r="AH105">
        <v>2</v>
      </c>
      <c r="AI105">
        <v>7674931</v>
      </c>
      <c r="AJ105">
        <v>105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ht="12.75">
      <c r="A106">
        <f>ROW(Source!A41)</f>
        <v>41</v>
      </c>
      <c r="B106">
        <v>7674932</v>
      </c>
      <c r="C106">
        <v>7674926</v>
      </c>
      <c r="D106">
        <v>5465031</v>
      </c>
      <c r="E106">
        <v>1</v>
      </c>
      <c r="F106">
        <v>1</v>
      </c>
      <c r="G106">
        <v>1</v>
      </c>
      <c r="H106">
        <v>3</v>
      </c>
      <c r="I106" t="s">
        <v>564</v>
      </c>
      <c r="J106" t="s">
        <v>565</v>
      </c>
      <c r="K106" t="s">
        <v>566</v>
      </c>
      <c r="L106">
        <v>1301</v>
      </c>
      <c r="N106">
        <v>1003</v>
      </c>
      <c r="O106" t="s">
        <v>201</v>
      </c>
      <c r="P106" t="s">
        <v>201</v>
      </c>
      <c r="Q106">
        <v>1</v>
      </c>
      <c r="X106">
        <v>20</v>
      </c>
      <c r="Y106">
        <v>38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0</v>
      </c>
      <c r="AG106">
        <v>20</v>
      </c>
      <c r="AH106">
        <v>2</v>
      </c>
      <c r="AI106">
        <v>7674932</v>
      </c>
      <c r="AJ106">
        <v>106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ht="12.75">
      <c r="A107">
        <f>ROW(Source!A41)</f>
        <v>41</v>
      </c>
      <c r="B107">
        <v>7674933</v>
      </c>
      <c r="C107">
        <v>7674926</v>
      </c>
      <c r="D107">
        <v>5466112</v>
      </c>
      <c r="E107">
        <v>1</v>
      </c>
      <c r="F107">
        <v>1</v>
      </c>
      <c r="G107">
        <v>1</v>
      </c>
      <c r="H107">
        <v>3</v>
      </c>
      <c r="I107" t="s">
        <v>567</v>
      </c>
      <c r="J107" t="s">
        <v>568</v>
      </c>
      <c r="K107" t="s">
        <v>569</v>
      </c>
      <c r="L107">
        <v>1354</v>
      </c>
      <c r="N107">
        <v>1010</v>
      </c>
      <c r="O107" t="s">
        <v>76</v>
      </c>
      <c r="P107" t="s">
        <v>76</v>
      </c>
      <c r="Q107">
        <v>1</v>
      </c>
      <c r="X107">
        <v>2</v>
      </c>
      <c r="Y107">
        <v>3.84</v>
      </c>
      <c r="Z107">
        <v>0</v>
      </c>
      <c r="AA107">
        <v>0</v>
      </c>
      <c r="AB107">
        <v>0</v>
      </c>
      <c r="AC107">
        <v>2</v>
      </c>
      <c r="AD107">
        <v>1</v>
      </c>
      <c r="AE107">
        <v>0</v>
      </c>
      <c r="AG107">
        <v>2</v>
      </c>
      <c r="AH107">
        <v>2</v>
      </c>
      <c r="AI107">
        <v>7674933</v>
      </c>
      <c r="AJ107">
        <v>107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ht="12.75">
      <c r="A108">
        <f>ROW(Source!A42)</f>
        <v>42</v>
      </c>
      <c r="B108">
        <v>7674935</v>
      </c>
      <c r="C108">
        <v>7674934</v>
      </c>
      <c r="D108">
        <v>5514154</v>
      </c>
      <c r="E108">
        <v>1</v>
      </c>
      <c r="F108">
        <v>1</v>
      </c>
      <c r="G108">
        <v>1</v>
      </c>
      <c r="H108">
        <v>1</v>
      </c>
      <c r="I108" t="s">
        <v>475</v>
      </c>
      <c r="K108" t="s">
        <v>476</v>
      </c>
      <c r="L108">
        <v>1369</v>
      </c>
      <c r="N108">
        <v>1013</v>
      </c>
      <c r="O108" t="s">
        <v>347</v>
      </c>
      <c r="P108" t="s">
        <v>347</v>
      </c>
      <c r="Q108">
        <v>1</v>
      </c>
      <c r="X108">
        <v>4.8</v>
      </c>
      <c r="Y108">
        <v>0</v>
      </c>
      <c r="Z108">
        <v>0</v>
      </c>
      <c r="AA108">
        <v>0</v>
      </c>
      <c r="AB108">
        <v>9.08</v>
      </c>
      <c r="AC108">
        <v>0</v>
      </c>
      <c r="AD108">
        <v>1</v>
      </c>
      <c r="AE108">
        <v>1</v>
      </c>
      <c r="AG108">
        <v>4.8</v>
      </c>
      <c r="AH108">
        <v>2</v>
      </c>
      <c r="AI108">
        <v>7674935</v>
      </c>
      <c r="AJ108">
        <v>108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ht="12.75">
      <c r="A109">
        <f>ROW(Source!A42)</f>
        <v>42</v>
      </c>
      <c r="B109">
        <v>7674936</v>
      </c>
      <c r="C109">
        <v>7674934</v>
      </c>
      <c r="D109">
        <v>121548</v>
      </c>
      <c r="E109">
        <v>1</v>
      </c>
      <c r="F109">
        <v>1</v>
      </c>
      <c r="G109">
        <v>1</v>
      </c>
      <c r="H109">
        <v>1</v>
      </c>
      <c r="I109" t="s">
        <v>39</v>
      </c>
      <c r="K109" t="s">
        <v>348</v>
      </c>
      <c r="L109">
        <v>608254</v>
      </c>
      <c r="N109">
        <v>1013</v>
      </c>
      <c r="O109" t="s">
        <v>349</v>
      </c>
      <c r="P109" t="s">
        <v>349</v>
      </c>
      <c r="Q109">
        <v>1</v>
      </c>
      <c r="X109">
        <v>2.62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1</v>
      </c>
      <c r="AE109">
        <v>2</v>
      </c>
      <c r="AG109">
        <v>2.62</v>
      </c>
      <c r="AH109">
        <v>2</v>
      </c>
      <c r="AI109">
        <v>7674936</v>
      </c>
      <c r="AJ109">
        <v>109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ht="12.75">
      <c r="A110">
        <f>ROW(Source!A42)</f>
        <v>42</v>
      </c>
      <c r="B110">
        <v>7674937</v>
      </c>
      <c r="C110">
        <v>7674934</v>
      </c>
      <c r="D110">
        <v>5493882</v>
      </c>
      <c r="E110">
        <v>1</v>
      </c>
      <c r="F110">
        <v>1</v>
      </c>
      <c r="G110">
        <v>1</v>
      </c>
      <c r="H110">
        <v>2</v>
      </c>
      <c r="I110" t="s">
        <v>385</v>
      </c>
      <c r="J110" t="s">
        <v>351</v>
      </c>
      <c r="K110" t="s">
        <v>386</v>
      </c>
      <c r="L110">
        <v>1368</v>
      </c>
      <c r="N110">
        <v>1011</v>
      </c>
      <c r="O110" t="s">
        <v>364</v>
      </c>
      <c r="P110" t="s">
        <v>364</v>
      </c>
      <c r="Q110">
        <v>1</v>
      </c>
      <c r="X110">
        <v>0.01</v>
      </c>
      <c r="Y110">
        <v>0</v>
      </c>
      <c r="Z110">
        <v>112</v>
      </c>
      <c r="AA110">
        <v>13.5</v>
      </c>
      <c r="AB110">
        <v>0</v>
      </c>
      <c r="AC110">
        <v>0</v>
      </c>
      <c r="AD110">
        <v>1</v>
      </c>
      <c r="AE110">
        <v>0</v>
      </c>
      <c r="AG110">
        <v>0.01</v>
      </c>
      <c r="AH110">
        <v>2</v>
      </c>
      <c r="AI110">
        <v>7674937</v>
      </c>
      <c r="AJ110">
        <v>110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ht="12.75">
      <c r="A111">
        <f>ROW(Source!A42)</f>
        <v>42</v>
      </c>
      <c r="B111">
        <v>7674938</v>
      </c>
      <c r="C111">
        <v>7674934</v>
      </c>
      <c r="D111">
        <v>5494682</v>
      </c>
      <c r="E111">
        <v>1</v>
      </c>
      <c r="F111">
        <v>1</v>
      </c>
      <c r="G111">
        <v>1</v>
      </c>
      <c r="H111">
        <v>2</v>
      </c>
      <c r="I111" t="s">
        <v>541</v>
      </c>
      <c r="J111" t="s">
        <v>542</v>
      </c>
      <c r="K111" t="s">
        <v>543</v>
      </c>
      <c r="L111">
        <v>1368</v>
      </c>
      <c r="N111">
        <v>1011</v>
      </c>
      <c r="O111" t="s">
        <v>364</v>
      </c>
      <c r="P111" t="s">
        <v>364</v>
      </c>
      <c r="Q111">
        <v>1</v>
      </c>
      <c r="X111">
        <v>2.6</v>
      </c>
      <c r="Y111">
        <v>0</v>
      </c>
      <c r="Z111">
        <v>100.1</v>
      </c>
      <c r="AA111">
        <v>13.5</v>
      </c>
      <c r="AB111">
        <v>0</v>
      </c>
      <c r="AC111">
        <v>0</v>
      </c>
      <c r="AD111">
        <v>1</v>
      </c>
      <c r="AE111">
        <v>0</v>
      </c>
      <c r="AG111">
        <v>2.6</v>
      </c>
      <c r="AH111">
        <v>2</v>
      </c>
      <c r="AI111">
        <v>7674938</v>
      </c>
      <c r="AJ111">
        <v>111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ht="12.75">
      <c r="A112">
        <f>ROW(Source!A42)</f>
        <v>42</v>
      </c>
      <c r="B112">
        <v>7674939</v>
      </c>
      <c r="C112">
        <v>7674934</v>
      </c>
      <c r="D112">
        <v>5496870</v>
      </c>
      <c r="E112">
        <v>1</v>
      </c>
      <c r="F112">
        <v>1</v>
      </c>
      <c r="G112">
        <v>1</v>
      </c>
      <c r="H112">
        <v>2</v>
      </c>
      <c r="I112" t="s">
        <v>393</v>
      </c>
      <c r="J112" t="s">
        <v>394</v>
      </c>
      <c r="K112" t="s">
        <v>395</v>
      </c>
      <c r="L112">
        <v>1368</v>
      </c>
      <c r="N112">
        <v>1011</v>
      </c>
      <c r="O112" t="s">
        <v>364</v>
      </c>
      <c r="P112" t="s">
        <v>364</v>
      </c>
      <c r="Q112">
        <v>1</v>
      </c>
      <c r="X112">
        <v>0.01</v>
      </c>
      <c r="Y112">
        <v>0</v>
      </c>
      <c r="Z112">
        <v>75.4</v>
      </c>
      <c r="AA112">
        <v>0</v>
      </c>
      <c r="AB112">
        <v>0</v>
      </c>
      <c r="AC112">
        <v>0</v>
      </c>
      <c r="AD112">
        <v>1</v>
      </c>
      <c r="AE112">
        <v>0</v>
      </c>
      <c r="AG112">
        <v>0.01</v>
      </c>
      <c r="AH112">
        <v>2</v>
      </c>
      <c r="AI112">
        <v>7674939</v>
      </c>
      <c r="AJ112">
        <v>112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ht="12.75">
      <c r="A113">
        <f>ROW(Source!A42)</f>
        <v>42</v>
      </c>
      <c r="B113">
        <v>7674940</v>
      </c>
      <c r="C113">
        <v>7674934</v>
      </c>
      <c r="D113">
        <v>5492030</v>
      </c>
      <c r="E113">
        <v>1</v>
      </c>
      <c r="F113">
        <v>1</v>
      </c>
      <c r="G113">
        <v>1</v>
      </c>
      <c r="H113">
        <v>3</v>
      </c>
      <c r="I113" t="s">
        <v>570</v>
      </c>
      <c r="J113" t="s">
        <v>571</v>
      </c>
      <c r="K113" t="s">
        <v>572</v>
      </c>
      <c r="L113">
        <v>1358</v>
      </c>
      <c r="N113">
        <v>1010</v>
      </c>
      <c r="O113" t="s">
        <v>111</v>
      </c>
      <c r="P113" t="s">
        <v>111</v>
      </c>
      <c r="Q113">
        <v>10</v>
      </c>
      <c r="X113">
        <v>1</v>
      </c>
      <c r="Y113">
        <v>82.56</v>
      </c>
      <c r="Z113">
        <v>0</v>
      </c>
      <c r="AA113">
        <v>0</v>
      </c>
      <c r="AB113">
        <v>0</v>
      </c>
      <c r="AC113">
        <v>0</v>
      </c>
      <c r="AD113">
        <v>1</v>
      </c>
      <c r="AE113">
        <v>0</v>
      </c>
      <c r="AG113">
        <v>1</v>
      </c>
      <c r="AH113">
        <v>2</v>
      </c>
      <c r="AI113">
        <v>7674940</v>
      </c>
      <c r="AJ113">
        <v>113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ht="12.75">
      <c r="A114">
        <f>ROW(Source!A74)</f>
        <v>74</v>
      </c>
      <c r="B114">
        <v>7674439</v>
      </c>
      <c r="C114">
        <v>7674438</v>
      </c>
      <c r="D114">
        <v>5521930</v>
      </c>
      <c r="E114">
        <v>1</v>
      </c>
      <c r="F114">
        <v>1</v>
      </c>
      <c r="G114">
        <v>1</v>
      </c>
      <c r="H114">
        <v>1</v>
      </c>
      <c r="I114" t="s">
        <v>573</v>
      </c>
      <c r="K114" t="s">
        <v>574</v>
      </c>
      <c r="L114">
        <v>1369</v>
      </c>
      <c r="N114">
        <v>1013</v>
      </c>
      <c r="O114" t="s">
        <v>347</v>
      </c>
      <c r="P114" t="s">
        <v>347</v>
      </c>
      <c r="Q114">
        <v>1</v>
      </c>
      <c r="X114">
        <v>1940.2</v>
      </c>
      <c r="Y114">
        <v>0</v>
      </c>
      <c r="Z114">
        <v>0</v>
      </c>
      <c r="AA114">
        <v>0</v>
      </c>
      <c r="AB114">
        <v>9.77</v>
      </c>
      <c r="AC114">
        <v>0</v>
      </c>
      <c r="AD114">
        <v>1</v>
      </c>
      <c r="AE114">
        <v>1</v>
      </c>
      <c r="AG114">
        <v>1940.2</v>
      </c>
      <c r="AH114">
        <v>2</v>
      </c>
      <c r="AI114">
        <v>7674439</v>
      </c>
      <c r="AJ114">
        <v>114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ht="12.75">
      <c r="A115">
        <f>ROW(Source!A74)</f>
        <v>74</v>
      </c>
      <c r="B115">
        <v>7674440</v>
      </c>
      <c r="C115">
        <v>7674438</v>
      </c>
      <c r="D115">
        <v>121548</v>
      </c>
      <c r="E115">
        <v>1</v>
      </c>
      <c r="F115">
        <v>1</v>
      </c>
      <c r="G115">
        <v>1</v>
      </c>
      <c r="H115">
        <v>1</v>
      </c>
      <c r="I115" t="s">
        <v>39</v>
      </c>
      <c r="K115" t="s">
        <v>348</v>
      </c>
      <c r="L115">
        <v>608254</v>
      </c>
      <c r="N115">
        <v>1013</v>
      </c>
      <c r="O115" t="s">
        <v>349</v>
      </c>
      <c r="P115" t="s">
        <v>349</v>
      </c>
      <c r="Q115">
        <v>1</v>
      </c>
      <c r="X115">
        <v>117.88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1</v>
      </c>
      <c r="AE115">
        <v>2</v>
      </c>
      <c r="AG115">
        <v>117.88</v>
      </c>
      <c r="AH115">
        <v>2</v>
      </c>
      <c r="AI115">
        <v>7674440</v>
      </c>
      <c r="AJ115">
        <v>115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ht="12.75">
      <c r="A116">
        <f>ROW(Source!A74)</f>
        <v>74</v>
      </c>
      <c r="B116">
        <v>7674441</v>
      </c>
      <c r="C116">
        <v>7674438</v>
      </c>
      <c r="D116">
        <v>5493882</v>
      </c>
      <c r="E116">
        <v>1</v>
      </c>
      <c r="F116">
        <v>1</v>
      </c>
      <c r="G116">
        <v>1</v>
      </c>
      <c r="H116">
        <v>2</v>
      </c>
      <c r="I116" t="s">
        <v>385</v>
      </c>
      <c r="J116" t="s">
        <v>351</v>
      </c>
      <c r="K116" t="s">
        <v>386</v>
      </c>
      <c r="L116">
        <v>1368</v>
      </c>
      <c r="N116">
        <v>1011</v>
      </c>
      <c r="O116" t="s">
        <v>364</v>
      </c>
      <c r="P116" t="s">
        <v>364</v>
      </c>
      <c r="Q116">
        <v>1</v>
      </c>
      <c r="X116">
        <v>102.24</v>
      </c>
      <c r="Y116">
        <v>0</v>
      </c>
      <c r="Z116">
        <v>112</v>
      </c>
      <c r="AA116">
        <v>13.5</v>
      </c>
      <c r="AB116">
        <v>0</v>
      </c>
      <c r="AC116">
        <v>0</v>
      </c>
      <c r="AD116">
        <v>1</v>
      </c>
      <c r="AE116">
        <v>0</v>
      </c>
      <c r="AF116" t="s">
        <v>169</v>
      </c>
      <c r="AG116">
        <v>71.568</v>
      </c>
      <c r="AH116">
        <v>2</v>
      </c>
      <c r="AI116">
        <v>7674441</v>
      </c>
      <c r="AJ116">
        <v>116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ht="12.75">
      <c r="A117">
        <f>ROW(Source!A74)</f>
        <v>74</v>
      </c>
      <c r="B117">
        <v>7674442</v>
      </c>
      <c r="C117">
        <v>7674438</v>
      </c>
      <c r="D117">
        <v>5494274</v>
      </c>
      <c r="E117">
        <v>1</v>
      </c>
      <c r="F117">
        <v>1</v>
      </c>
      <c r="G117">
        <v>1</v>
      </c>
      <c r="H117">
        <v>2</v>
      </c>
      <c r="I117" t="s">
        <v>355</v>
      </c>
      <c r="J117" t="s">
        <v>356</v>
      </c>
      <c r="K117" t="s">
        <v>357</v>
      </c>
      <c r="L117">
        <v>1368</v>
      </c>
      <c r="N117">
        <v>1011</v>
      </c>
      <c r="O117" t="s">
        <v>364</v>
      </c>
      <c r="P117" t="s">
        <v>364</v>
      </c>
      <c r="Q117">
        <v>1</v>
      </c>
      <c r="X117">
        <v>40.33</v>
      </c>
      <c r="Y117">
        <v>0</v>
      </c>
      <c r="Z117">
        <v>8.1</v>
      </c>
      <c r="AA117">
        <v>0</v>
      </c>
      <c r="AB117">
        <v>0</v>
      </c>
      <c r="AC117">
        <v>0</v>
      </c>
      <c r="AD117">
        <v>1</v>
      </c>
      <c r="AE117">
        <v>0</v>
      </c>
      <c r="AF117" t="s">
        <v>169</v>
      </c>
      <c r="AG117">
        <v>28.230999999999998</v>
      </c>
      <c r="AH117">
        <v>2</v>
      </c>
      <c r="AI117">
        <v>7674442</v>
      </c>
      <c r="AJ117">
        <v>117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ht="12.75">
      <c r="A118">
        <f>ROW(Source!A74)</f>
        <v>74</v>
      </c>
      <c r="B118">
        <v>7674443</v>
      </c>
      <c r="C118">
        <v>7674438</v>
      </c>
      <c r="D118">
        <v>5494445</v>
      </c>
      <c r="E118">
        <v>1</v>
      </c>
      <c r="F118">
        <v>1</v>
      </c>
      <c r="G118">
        <v>1</v>
      </c>
      <c r="H118">
        <v>2</v>
      </c>
      <c r="I118" t="s">
        <v>575</v>
      </c>
      <c r="J118" t="s">
        <v>576</v>
      </c>
      <c r="K118" t="s">
        <v>577</v>
      </c>
      <c r="L118">
        <v>1368</v>
      </c>
      <c r="N118">
        <v>1011</v>
      </c>
      <c r="O118" t="s">
        <v>364</v>
      </c>
      <c r="P118" t="s">
        <v>364</v>
      </c>
      <c r="Q118">
        <v>1</v>
      </c>
      <c r="X118">
        <v>6.63</v>
      </c>
      <c r="Y118">
        <v>0</v>
      </c>
      <c r="Z118">
        <v>70</v>
      </c>
      <c r="AA118">
        <v>11.6</v>
      </c>
      <c r="AB118">
        <v>0</v>
      </c>
      <c r="AC118">
        <v>0</v>
      </c>
      <c r="AD118">
        <v>1</v>
      </c>
      <c r="AE118">
        <v>0</v>
      </c>
      <c r="AF118" t="s">
        <v>169</v>
      </c>
      <c r="AG118">
        <v>4.641</v>
      </c>
      <c r="AH118">
        <v>2</v>
      </c>
      <c r="AI118">
        <v>7674443</v>
      </c>
      <c r="AJ118">
        <v>118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ht="12.75">
      <c r="A119">
        <f>ROW(Source!A74)</f>
        <v>74</v>
      </c>
      <c r="B119">
        <v>7674444</v>
      </c>
      <c r="C119">
        <v>7674438</v>
      </c>
      <c r="D119">
        <v>5494999</v>
      </c>
      <c r="E119">
        <v>1</v>
      </c>
      <c r="F119">
        <v>1</v>
      </c>
      <c r="G119">
        <v>1</v>
      </c>
      <c r="H119">
        <v>2</v>
      </c>
      <c r="I119" t="s">
        <v>578</v>
      </c>
      <c r="J119" t="s">
        <v>448</v>
      </c>
      <c r="K119" t="s">
        <v>579</v>
      </c>
      <c r="L119">
        <v>1368</v>
      </c>
      <c r="N119">
        <v>1011</v>
      </c>
      <c r="O119" t="s">
        <v>364</v>
      </c>
      <c r="P119" t="s">
        <v>364</v>
      </c>
      <c r="Q119">
        <v>1</v>
      </c>
      <c r="X119">
        <v>23.79</v>
      </c>
      <c r="Y119">
        <v>0</v>
      </c>
      <c r="Z119">
        <v>1.9</v>
      </c>
      <c r="AA119">
        <v>0</v>
      </c>
      <c r="AB119">
        <v>0</v>
      </c>
      <c r="AC119">
        <v>0</v>
      </c>
      <c r="AD119">
        <v>1</v>
      </c>
      <c r="AE119">
        <v>0</v>
      </c>
      <c r="AF119" t="s">
        <v>169</v>
      </c>
      <c r="AG119">
        <v>16.653</v>
      </c>
      <c r="AH119">
        <v>2</v>
      </c>
      <c r="AI119">
        <v>7674444</v>
      </c>
      <c r="AJ119">
        <v>119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ht="12.75">
      <c r="A120">
        <f>ROW(Source!A74)</f>
        <v>74</v>
      </c>
      <c r="B120">
        <v>7674445</v>
      </c>
      <c r="C120">
        <v>7674438</v>
      </c>
      <c r="D120">
        <v>5496870</v>
      </c>
      <c r="E120">
        <v>1</v>
      </c>
      <c r="F120">
        <v>1</v>
      </c>
      <c r="G120">
        <v>1</v>
      </c>
      <c r="H120">
        <v>2</v>
      </c>
      <c r="I120" t="s">
        <v>393</v>
      </c>
      <c r="J120" t="s">
        <v>394</v>
      </c>
      <c r="K120" t="s">
        <v>395</v>
      </c>
      <c r="L120">
        <v>1368</v>
      </c>
      <c r="N120">
        <v>1011</v>
      </c>
      <c r="O120" t="s">
        <v>364</v>
      </c>
      <c r="P120" t="s">
        <v>364</v>
      </c>
      <c r="Q120">
        <v>1</v>
      </c>
      <c r="X120">
        <v>9.01</v>
      </c>
      <c r="Y120">
        <v>0</v>
      </c>
      <c r="Z120">
        <v>75.4</v>
      </c>
      <c r="AA120">
        <v>0</v>
      </c>
      <c r="AB120">
        <v>0</v>
      </c>
      <c r="AC120">
        <v>0</v>
      </c>
      <c r="AD120">
        <v>1</v>
      </c>
      <c r="AE120">
        <v>0</v>
      </c>
      <c r="AF120" t="s">
        <v>169</v>
      </c>
      <c r="AG120">
        <v>6.3069999999999995</v>
      </c>
      <c r="AH120">
        <v>2</v>
      </c>
      <c r="AI120">
        <v>7674445</v>
      </c>
      <c r="AJ120">
        <v>120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ht="12.75">
      <c r="A121">
        <f>ROW(Source!A74)</f>
        <v>74</v>
      </c>
      <c r="B121">
        <v>7674446</v>
      </c>
      <c r="C121">
        <v>7674438</v>
      </c>
      <c r="D121">
        <v>5443008</v>
      </c>
      <c r="E121">
        <v>1</v>
      </c>
      <c r="F121">
        <v>1</v>
      </c>
      <c r="G121">
        <v>1</v>
      </c>
      <c r="H121">
        <v>3</v>
      </c>
      <c r="I121" t="s">
        <v>580</v>
      </c>
      <c r="J121" t="s">
        <v>581</v>
      </c>
      <c r="K121" t="s">
        <v>582</v>
      </c>
      <c r="L121">
        <v>1348</v>
      </c>
      <c r="N121">
        <v>1009</v>
      </c>
      <c r="O121" t="s">
        <v>29</v>
      </c>
      <c r="P121" t="s">
        <v>29</v>
      </c>
      <c r="Q121">
        <v>1000</v>
      </c>
      <c r="X121">
        <v>0.03</v>
      </c>
      <c r="Y121">
        <v>9424</v>
      </c>
      <c r="Z121">
        <v>0</v>
      </c>
      <c r="AA121">
        <v>0</v>
      </c>
      <c r="AB121">
        <v>0</v>
      </c>
      <c r="AC121">
        <v>0</v>
      </c>
      <c r="AD121">
        <v>1</v>
      </c>
      <c r="AE121">
        <v>0</v>
      </c>
      <c r="AF121" t="s">
        <v>43</v>
      </c>
      <c r="AG121">
        <v>0</v>
      </c>
      <c r="AH121">
        <v>2</v>
      </c>
      <c r="AI121">
        <v>7674446</v>
      </c>
      <c r="AJ121">
        <v>121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ht="12.75">
      <c r="A122">
        <f>ROW(Source!A74)</f>
        <v>74</v>
      </c>
      <c r="B122">
        <v>7674447</v>
      </c>
      <c r="C122">
        <v>7674438</v>
      </c>
      <c r="D122">
        <v>5443211</v>
      </c>
      <c r="E122">
        <v>1</v>
      </c>
      <c r="F122">
        <v>1</v>
      </c>
      <c r="G122">
        <v>1</v>
      </c>
      <c r="H122">
        <v>3</v>
      </c>
      <c r="I122" t="s">
        <v>409</v>
      </c>
      <c r="J122" t="s">
        <v>410</v>
      </c>
      <c r="K122" t="s">
        <v>411</v>
      </c>
      <c r="L122">
        <v>1348</v>
      </c>
      <c r="N122">
        <v>1009</v>
      </c>
      <c r="O122" t="s">
        <v>29</v>
      </c>
      <c r="P122" t="s">
        <v>29</v>
      </c>
      <c r="Q122">
        <v>1000</v>
      </c>
      <c r="X122">
        <v>0.16</v>
      </c>
      <c r="Y122">
        <v>9040</v>
      </c>
      <c r="Z122">
        <v>0</v>
      </c>
      <c r="AA122">
        <v>0</v>
      </c>
      <c r="AB122">
        <v>0</v>
      </c>
      <c r="AC122">
        <v>0</v>
      </c>
      <c r="AD122">
        <v>1</v>
      </c>
      <c r="AE122">
        <v>0</v>
      </c>
      <c r="AF122" t="s">
        <v>43</v>
      </c>
      <c r="AG122">
        <v>0</v>
      </c>
      <c r="AH122">
        <v>2</v>
      </c>
      <c r="AI122">
        <v>7674447</v>
      </c>
      <c r="AJ122">
        <v>122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ht="12.75">
      <c r="A123">
        <f>ROW(Source!A74)</f>
        <v>74</v>
      </c>
      <c r="B123">
        <v>7674448</v>
      </c>
      <c r="C123">
        <v>7674438</v>
      </c>
      <c r="D123">
        <v>5457370</v>
      </c>
      <c r="E123">
        <v>1</v>
      </c>
      <c r="F123">
        <v>1</v>
      </c>
      <c r="G123">
        <v>1</v>
      </c>
      <c r="H123">
        <v>3</v>
      </c>
      <c r="I123" t="s">
        <v>583</v>
      </c>
      <c r="J123" t="s">
        <v>584</v>
      </c>
      <c r="K123" t="s">
        <v>585</v>
      </c>
      <c r="L123">
        <v>1348</v>
      </c>
      <c r="N123">
        <v>1009</v>
      </c>
      <c r="O123" t="s">
        <v>29</v>
      </c>
      <c r="P123" t="s">
        <v>29</v>
      </c>
      <c r="Q123">
        <v>1000</v>
      </c>
      <c r="X123">
        <v>4</v>
      </c>
      <c r="Y123">
        <v>11255</v>
      </c>
      <c r="Z123">
        <v>0</v>
      </c>
      <c r="AA123">
        <v>0</v>
      </c>
      <c r="AB123">
        <v>0</v>
      </c>
      <c r="AC123">
        <v>0</v>
      </c>
      <c r="AD123">
        <v>1</v>
      </c>
      <c r="AE123">
        <v>0</v>
      </c>
      <c r="AF123" t="s">
        <v>43</v>
      </c>
      <c r="AG123">
        <v>0</v>
      </c>
      <c r="AH123">
        <v>2</v>
      </c>
      <c r="AI123">
        <v>7674448</v>
      </c>
      <c r="AJ123">
        <v>123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ht="12.75">
      <c r="A124">
        <f>ROW(Source!A74)</f>
        <v>74</v>
      </c>
      <c r="B124">
        <v>7674449</v>
      </c>
      <c r="C124">
        <v>7674438</v>
      </c>
      <c r="D124">
        <v>5457598</v>
      </c>
      <c r="E124">
        <v>1</v>
      </c>
      <c r="F124">
        <v>1</v>
      </c>
      <c r="G124">
        <v>1</v>
      </c>
      <c r="H124">
        <v>3</v>
      </c>
      <c r="I124" t="s">
        <v>209</v>
      </c>
      <c r="J124" t="s">
        <v>211</v>
      </c>
      <c r="K124" t="s">
        <v>210</v>
      </c>
      <c r="L124">
        <v>1354</v>
      </c>
      <c r="N124">
        <v>1010</v>
      </c>
      <c r="O124" t="s">
        <v>76</v>
      </c>
      <c r="P124" t="s">
        <v>76</v>
      </c>
      <c r="Q124">
        <v>1</v>
      </c>
      <c r="X124">
        <v>200</v>
      </c>
      <c r="Y124">
        <v>0</v>
      </c>
      <c r="Z124">
        <v>0</v>
      </c>
      <c r="AA124">
        <v>0</v>
      </c>
      <c r="AB124">
        <v>0</v>
      </c>
      <c r="AC124">
        <v>1</v>
      </c>
      <c r="AD124">
        <v>1</v>
      </c>
      <c r="AE124">
        <v>0</v>
      </c>
      <c r="AF124" t="s">
        <v>43</v>
      </c>
      <c r="AG124">
        <v>0</v>
      </c>
      <c r="AH124">
        <v>2</v>
      </c>
      <c r="AI124">
        <v>7674449</v>
      </c>
      <c r="AJ124">
        <v>124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ht="12.75">
      <c r="A125">
        <f>ROW(Source!A74)</f>
        <v>74</v>
      </c>
      <c r="B125">
        <v>7674450</v>
      </c>
      <c r="C125">
        <v>7674438</v>
      </c>
      <c r="D125">
        <v>5466894</v>
      </c>
      <c r="E125">
        <v>1</v>
      </c>
      <c r="F125">
        <v>1</v>
      </c>
      <c r="G125">
        <v>1</v>
      </c>
      <c r="H125">
        <v>3</v>
      </c>
      <c r="I125" t="s">
        <v>586</v>
      </c>
      <c r="J125" t="s">
        <v>587</v>
      </c>
      <c r="K125" t="s">
        <v>588</v>
      </c>
      <c r="L125">
        <v>1339</v>
      </c>
      <c r="N125">
        <v>1007</v>
      </c>
      <c r="O125" t="s">
        <v>196</v>
      </c>
      <c r="P125" t="s">
        <v>196</v>
      </c>
      <c r="Q125">
        <v>1</v>
      </c>
      <c r="X125">
        <v>29.1</v>
      </c>
      <c r="Y125">
        <v>560</v>
      </c>
      <c r="Z125">
        <v>0</v>
      </c>
      <c r="AA125">
        <v>0</v>
      </c>
      <c r="AB125">
        <v>0</v>
      </c>
      <c r="AC125">
        <v>0</v>
      </c>
      <c r="AD125">
        <v>1</v>
      </c>
      <c r="AE125">
        <v>0</v>
      </c>
      <c r="AF125" t="s">
        <v>43</v>
      </c>
      <c r="AG125">
        <v>0</v>
      </c>
      <c r="AH125">
        <v>2</v>
      </c>
      <c r="AI125">
        <v>7674450</v>
      </c>
      <c r="AJ125">
        <v>125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ht="12.75">
      <c r="A126">
        <f>ROW(Source!A74)</f>
        <v>74</v>
      </c>
      <c r="B126">
        <v>7674451</v>
      </c>
      <c r="C126">
        <v>7674438</v>
      </c>
      <c r="D126">
        <v>5467853</v>
      </c>
      <c r="E126">
        <v>1</v>
      </c>
      <c r="F126">
        <v>1</v>
      </c>
      <c r="G126">
        <v>1</v>
      </c>
      <c r="H126">
        <v>3</v>
      </c>
      <c r="I126" t="s">
        <v>589</v>
      </c>
      <c r="J126" t="s">
        <v>590</v>
      </c>
      <c r="K126" t="s">
        <v>591</v>
      </c>
      <c r="L126">
        <v>1339</v>
      </c>
      <c r="N126">
        <v>1007</v>
      </c>
      <c r="O126" t="s">
        <v>196</v>
      </c>
      <c r="P126" t="s">
        <v>196</v>
      </c>
      <c r="Q126">
        <v>1</v>
      </c>
      <c r="X126">
        <v>0.031</v>
      </c>
      <c r="Y126">
        <v>463.3</v>
      </c>
      <c r="Z126">
        <v>0</v>
      </c>
      <c r="AA126">
        <v>0</v>
      </c>
      <c r="AB126">
        <v>0</v>
      </c>
      <c r="AC126">
        <v>0</v>
      </c>
      <c r="AD126">
        <v>1</v>
      </c>
      <c r="AE126">
        <v>0</v>
      </c>
      <c r="AF126" t="s">
        <v>43</v>
      </c>
      <c r="AG126">
        <v>0</v>
      </c>
      <c r="AH126">
        <v>2</v>
      </c>
      <c r="AI126">
        <v>7674451</v>
      </c>
      <c r="AJ126">
        <v>126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ht="12.75">
      <c r="A127">
        <f>ROW(Source!A74)</f>
        <v>74</v>
      </c>
      <c r="B127">
        <v>7674452</v>
      </c>
      <c r="C127">
        <v>7674438</v>
      </c>
      <c r="D127">
        <v>5468604</v>
      </c>
      <c r="E127">
        <v>1</v>
      </c>
      <c r="F127">
        <v>1</v>
      </c>
      <c r="G127">
        <v>1</v>
      </c>
      <c r="H127">
        <v>3</v>
      </c>
      <c r="I127" t="s">
        <v>189</v>
      </c>
      <c r="J127" t="s">
        <v>192</v>
      </c>
      <c r="K127" t="s">
        <v>190</v>
      </c>
      <c r="L127">
        <v>1356</v>
      </c>
      <c r="N127">
        <v>1010</v>
      </c>
      <c r="O127" t="s">
        <v>191</v>
      </c>
      <c r="P127" t="s">
        <v>191</v>
      </c>
      <c r="Q127">
        <v>1000</v>
      </c>
      <c r="X127">
        <v>0.106</v>
      </c>
      <c r="Y127">
        <v>1752.6</v>
      </c>
      <c r="Z127">
        <v>0</v>
      </c>
      <c r="AA127">
        <v>0</v>
      </c>
      <c r="AB127">
        <v>0</v>
      </c>
      <c r="AC127">
        <v>0</v>
      </c>
      <c r="AD127">
        <v>1</v>
      </c>
      <c r="AE127">
        <v>0</v>
      </c>
      <c r="AF127" t="s">
        <v>43</v>
      </c>
      <c r="AG127">
        <v>0</v>
      </c>
      <c r="AH127">
        <v>2</v>
      </c>
      <c r="AI127">
        <v>7674452</v>
      </c>
      <c r="AJ127">
        <v>127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ht="12.75">
      <c r="A128">
        <f>ROW(Source!A75)</f>
        <v>75</v>
      </c>
      <c r="B128">
        <v>7674463</v>
      </c>
      <c r="C128">
        <v>7674462</v>
      </c>
      <c r="D128">
        <v>5518255</v>
      </c>
      <c r="E128">
        <v>1</v>
      </c>
      <c r="F128">
        <v>1</v>
      </c>
      <c r="G128">
        <v>1</v>
      </c>
      <c r="H128">
        <v>1</v>
      </c>
      <c r="I128" t="s">
        <v>533</v>
      </c>
      <c r="K128" t="s">
        <v>534</v>
      </c>
      <c r="L128">
        <v>1369</v>
      </c>
      <c r="N128">
        <v>1013</v>
      </c>
      <c r="O128" t="s">
        <v>347</v>
      </c>
      <c r="P128" t="s">
        <v>347</v>
      </c>
      <c r="Q128">
        <v>1</v>
      </c>
      <c r="X128">
        <v>243.07</v>
      </c>
      <c r="Y128">
        <v>0</v>
      </c>
      <c r="Z128">
        <v>0</v>
      </c>
      <c r="AA128">
        <v>0</v>
      </c>
      <c r="AB128">
        <v>9.3</v>
      </c>
      <c r="AC128">
        <v>0</v>
      </c>
      <c r="AD128">
        <v>1</v>
      </c>
      <c r="AE128">
        <v>1</v>
      </c>
      <c r="AG128">
        <v>243.07</v>
      </c>
      <c r="AH128">
        <v>2</v>
      </c>
      <c r="AI128">
        <v>7674463</v>
      </c>
      <c r="AJ128">
        <v>128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ht="12.75">
      <c r="A129">
        <f>ROW(Source!A75)</f>
        <v>75</v>
      </c>
      <c r="B129">
        <v>7674464</v>
      </c>
      <c r="C129">
        <v>7674462</v>
      </c>
      <c r="D129">
        <v>121548</v>
      </c>
      <c r="E129">
        <v>1</v>
      </c>
      <c r="F129">
        <v>1</v>
      </c>
      <c r="G129">
        <v>1</v>
      </c>
      <c r="H129">
        <v>1</v>
      </c>
      <c r="I129" t="s">
        <v>39</v>
      </c>
      <c r="K129" t="s">
        <v>348</v>
      </c>
      <c r="L129">
        <v>608254</v>
      </c>
      <c r="N129">
        <v>1013</v>
      </c>
      <c r="O129" t="s">
        <v>349</v>
      </c>
      <c r="P129" t="s">
        <v>349</v>
      </c>
      <c r="Q129">
        <v>1</v>
      </c>
      <c r="X129">
        <v>21.33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1</v>
      </c>
      <c r="AE129">
        <v>2</v>
      </c>
      <c r="AG129">
        <v>21.33</v>
      </c>
      <c r="AH129">
        <v>2</v>
      </c>
      <c r="AI129">
        <v>7674464</v>
      </c>
      <c r="AJ129">
        <v>129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ht="12.75">
      <c r="A130">
        <f>ROW(Source!A75)</f>
        <v>75</v>
      </c>
      <c r="B130">
        <v>7674465</v>
      </c>
      <c r="C130">
        <v>7674462</v>
      </c>
      <c r="D130">
        <v>5493882</v>
      </c>
      <c r="E130">
        <v>1</v>
      </c>
      <c r="F130">
        <v>1</v>
      </c>
      <c r="G130">
        <v>1</v>
      </c>
      <c r="H130">
        <v>2</v>
      </c>
      <c r="I130" t="s">
        <v>385</v>
      </c>
      <c r="J130" t="s">
        <v>351</v>
      </c>
      <c r="K130" t="s">
        <v>386</v>
      </c>
      <c r="L130">
        <v>1368</v>
      </c>
      <c r="N130">
        <v>1011</v>
      </c>
      <c r="O130" t="s">
        <v>364</v>
      </c>
      <c r="P130" t="s">
        <v>364</v>
      </c>
      <c r="Q130">
        <v>1</v>
      </c>
      <c r="X130">
        <v>20.5</v>
      </c>
      <c r="Y130">
        <v>0</v>
      </c>
      <c r="Z130">
        <v>112</v>
      </c>
      <c r="AA130">
        <v>13.5</v>
      </c>
      <c r="AB130">
        <v>0</v>
      </c>
      <c r="AC130">
        <v>0</v>
      </c>
      <c r="AD130">
        <v>1</v>
      </c>
      <c r="AE130">
        <v>0</v>
      </c>
      <c r="AG130">
        <v>20.5</v>
      </c>
      <c r="AH130">
        <v>2</v>
      </c>
      <c r="AI130">
        <v>7674465</v>
      </c>
      <c r="AJ130">
        <v>130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ht="12.75">
      <c r="A131">
        <f>ROW(Source!A75)</f>
        <v>75</v>
      </c>
      <c r="B131">
        <v>7674466</v>
      </c>
      <c r="C131">
        <v>7674462</v>
      </c>
      <c r="D131">
        <v>5494265</v>
      </c>
      <c r="E131">
        <v>1</v>
      </c>
      <c r="F131">
        <v>1</v>
      </c>
      <c r="G131">
        <v>1</v>
      </c>
      <c r="H131">
        <v>2</v>
      </c>
      <c r="I131" t="s">
        <v>592</v>
      </c>
      <c r="J131" t="s">
        <v>593</v>
      </c>
      <c r="K131" t="s">
        <v>594</v>
      </c>
      <c r="L131">
        <v>1368</v>
      </c>
      <c r="N131">
        <v>1011</v>
      </c>
      <c r="O131" t="s">
        <v>364</v>
      </c>
      <c r="P131" t="s">
        <v>364</v>
      </c>
      <c r="Q131">
        <v>1</v>
      </c>
      <c r="X131">
        <v>6.91</v>
      </c>
      <c r="Y131">
        <v>0</v>
      </c>
      <c r="Z131">
        <v>14</v>
      </c>
      <c r="AA131">
        <v>0</v>
      </c>
      <c r="AB131">
        <v>0</v>
      </c>
      <c r="AC131">
        <v>0</v>
      </c>
      <c r="AD131">
        <v>1</v>
      </c>
      <c r="AE131">
        <v>0</v>
      </c>
      <c r="AG131">
        <v>6.91</v>
      </c>
      <c r="AH131">
        <v>2</v>
      </c>
      <c r="AI131">
        <v>7674466</v>
      </c>
      <c r="AJ131">
        <v>131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ht="12.75">
      <c r="A132">
        <f>ROW(Source!A75)</f>
        <v>75</v>
      </c>
      <c r="B132">
        <v>7674467</v>
      </c>
      <c r="C132">
        <v>7674462</v>
      </c>
      <c r="D132">
        <v>5494769</v>
      </c>
      <c r="E132">
        <v>1</v>
      </c>
      <c r="F132">
        <v>1</v>
      </c>
      <c r="G132">
        <v>1</v>
      </c>
      <c r="H132">
        <v>2</v>
      </c>
      <c r="I132" t="s">
        <v>595</v>
      </c>
      <c r="J132" t="s">
        <v>596</v>
      </c>
      <c r="K132" t="s">
        <v>597</v>
      </c>
      <c r="L132">
        <v>1368</v>
      </c>
      <c r="N132">
        <v>1011</v>
      </c>
      <c r="O132" t="s">
        <v>364</v>
      </c>
      <c r="P132" t="s">
        <v>364</v>
      </c>
      <c r="Q132">
        <v>1</v>
      </c>
      <c r="X132">
        <v>0.4</v>
      </c>
      <c r="Y132">
        <v>0</v>
      </c>
      <c r="Z132">
        <v>6.51</v>
      </c>
      <c r="AA132">
        <v>0</v>
      </c>
      <c r="AB132">
        <v>0</v>
      </c>
      <c r="AC132">
        <v>0</v>
      </c>
      <c r="AD132">
        <v>1</v>
      </c>
      <c r="AE132">
        <v>0</v>
      </c>
      <c r="AG132">
        <v>0.4</v>
      </c>
      <c r="AH132">
        <v>2</v>
      </c>
      <c r="AI132">
        <v>7674467</v>
      </c>
      <c r="AJ132">
        <v>132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ht="12.75">
      <c r="A133">
        <f>ROW(Source!A75)</f>
        <v>75</v>
      </c>
      <c r="B133">
        <v>7674468</v>
      </c>
      <c r="C133">
        <v>7674462</v>
      </c>
      <c r="D133">
        <v>5496870</v>
      </c>
      <c r="E133">
        <v>1</v>
      </c>
      <c r="F133">
        <v>1</v>
      </c>
      <c r="G133">
        <v>1</v>
      </c>
      <c r="H133">
        <v>2</v>
      </c>
      <c r="I133" t="s">
        <v>393</v>
      </c>
      <c r="J133" t="s">
        <v>394</v>
      </c>
      <c r="K133" t="s">
        <v>395</v>
      </c>
      <c r="L133">
        <v>1368</v>
      </c>
      <c r="N133">
        <v>1011</v>
      </c>
      <c r="O133" t="s">
        <v>364</v>
      </c>
      <c r="P133" t="s">
        <v>364</v>
      </c>
      <c r="Q133">
        <v>1</v>
      </c>
      <c r="X133">
        <v>0.83</v>
      </c>
      <c r="Y133">
        <v>0</v>
      </c>
      <c r="Z133">
        <v>75.4</v>
      </c>
      <c r="AA133">
        <v>0</v>
      </c>
      <c r="AB133">
        <v>0</v>
      </c>
      <c r="AC133">
        <v>0</v>
      </c>
      <c r="AD133">
        <v>1</v>
      </c>
      <c r="AE133">
        <v>0</v>
      </c>
      <c r="AG133">
        <v>0.83</v>
      </c>
      <c r="AH133">
        <v>2</v>
      </c>
      <c r="AI133">
        <v>7674468</v>
      </c>
      <c r="AJ133">
        <v>133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ht="12.75">
      <c r="A134">
        <f>ROW(Source!A75)</f>
        <v>75</v>
      </c>
      <c r="B134">
        <v>7674473</v>
      </c>
      <c r="C134">
        <v>7674462</v>
      </c>
      <c r="D134">
        <v>5441877</v>
      </c>
      <c r="E134">
        <v>1</v>
      </c>
      <c r="F134">
        <v>1</v>
      </c>
      <c r="G134">
        <v>1</v>
      </c>
      <c r="H134">
        <v>3</v>
      </c>
      <c r="I134" t="s">
        <v>598</v>
      </c>
      <c r="J134" t="s">
        <v>599</v>
      </c>
      <c r="K134" t="s">
        <v>600</v>
      </c>
      <c r="L134">
        <v>1348</v>
      </c>
      <c r="N134">
        <v>1009</v>
      </c>
      <c r="O134" t="s">
        <v>29</v>
      </c>
      <c r="P134" t="s">
        <v>29</v>
      </c>
      <c r="Q134">
        <v>1000</v>
      </c>
      <c r="X134">
        <v>0.002</v>
      </c>
      <c r="Y134">
        <v>10200</v>
      </c>
      <c r="Z134">
        <v>0</v>
      </c>
      <c r="AA134">
        <v>0</v>
      </c>
      <c r="AB134">
        <v>0</v>
      </c>
      <c r="AC134">
        <v>0</v>
      </c>
      <c r="AD134">
        <v>1</v>
      </c>
      <c r="AE134">
        <v>0</v>
      </c>
      <c r="AG134">
        <v>0.002</v>
      </c>
      <c r="AH134">
        <v>2</v>
      </c>
      <c r="AI134">
        <v>7674473</v>
      </c>
      <c r="AJ134">
        <v>134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ht="12.75">
      <c r="A135">
        <f>ROW(Source!A75)</f>
        <v>75</v>
      </c>
      <c r="B135">
        <v>7674533</v>
      </c>
      <c r="C135">
        <v>7674462</v>
      </c>
      <c r="D135">
        <v>5441900</v>
      </c>
      <c r="E135">
        <v>1</v>
      </c>
      <c r="F135">
        <v>1</v>
      </c>
      <c r="G135">
        <v>1</v>
      </c>
      <c r="H135">
        <v>3</v>
      </c>
      <c r="I135" t="s">
        <v>204</v>
      </c>
      <c r="J135" t="s">
        <v>206</v>
      </c>
      <c r="K135" t="s">
        <v>205</v>
      </c>
      <c r="L135">
        <v>1348</v>
      </c>
      <c r="N135">
        <v>1009</v>
      </c>
      <c r="O135" t="s">
        <v>29</v>
      </c>
      <c r="P135" t="s">
        <v>29</v>
      </c>
      <c r="Q135">
        <v>1000</v>
      </c>
      <c r="X135">
        <v>1.571429</v>
      </c>
      <c r="Y135">
        <v>11200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G135">
        <v>1.571429</v>
      </c>
      <c r="AH135">
        <v>2</v>
      </c>
      <c r="AI135">
        <v>7674533</v>
      </c>
      <c r="AJ135">
        <v>135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ht="12.75">
      <c r="A136">
        <f>ROW(Source!A75)</f>
        <v>75</v>
      </c>
      <c r="B136">
        <v>7674475</v>
      </c>
      <c r="C136">
        <v>7674462</v>
      </c>
      <c r="D136">
        <v>5441961</v>
      </c>
      <c r="E136">
        <v>1</v>
      </c>
      <c r="F136">
        <v>1</v>
      </c>
      <c r="G136">
        <v>1</v>
      </c>
      <c r="H136">
        <v>3</v>
      </c>
      <c r="I136" t="s">
        <v>179</v>
      </c>
      <c r="J136" t="s">
        <v>182</v>
      </c>
      <c r="K136" t="s">
        <v>180</v>
      </c>
      <c r="L136">
        <v>1327</v>
      </c>
      <c r="N136">
        <v>1005</v>
      </c>
      <c r="O136" t="s">
        <v>181</v>
      </c>
      <c r="P136" t="s">
        <v>181</v>
      </c>
      <c r="Q136">
        <v>1</v>
      </c>
      <c r="X136">
        <v>200</v>
      </c>
      <c r="Y136">
        <v>34.2</v>
      </c>
      <c r="Z136">
        <v>0</v>
      </c>
      <c r="AA136">
        <v>0</v>
      </c>
      <c r="AB136">
        <v>0</v>
      </c>
      <c r="AC136">
        <v>0</v>
      </c>
      <c r="AD136">
        <v>1</v>
      </c>
      <c r="AE136">
        <v>0</v>
      </c>
      <c r="AG136">
        <v>200</v>
      </c>
      <c r="AH136">
        <v>2</v>
      </c>
      <c r="AI136">
        <v>7674475</v>
      </c>
      <c r="AJ136">
        <v>136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ht="12.75">
      <c r="A137">
        <f>ROW(Source!A75)</f>
        <v>75</v>
      </c>
      <c r="B137">
        <v>7674469</v>
      </c>
      <c r="C137">
        <v>7674462</v>
      </c>
      <c r="D137">
        <v>5443008</v>
      </c>
      <c r="E137">
        <v>1</v>
      </c>
      <c r="F137">
        <v>1</v>
      </c>
      <c r="G137">
        <v>1</v>
      </c>
      <c r="H137">
        <v>3</v>
      </c>
      <c r="I137" t="s">
        <v>580</v>
      </c>
      <c r="J137" t="s">
        <v>581</v>
      </c>
      <c r="K137" t="s">
        <v>582</v>
      </c>
      <c r="L137">
        <v>1348</v>
      </c>
      <c r="N137">
        <v>1009</v>
      </c>
      <c r="O137" t="s">
        <v>29</v>
      </c>
      <c r="P137" t="s">
        <v>29</v>
      </c>
      <c r="Q137">
        <v>1000</v>
      </c>
      <c r="X137">
        <v>0.006</v>
      </c>
      <c r="Y137">
        <v>9424</v>
      </c>
      <c r="Z137">
        <v>0</v>
      </c>
      <c r="AA137">
        <v>0</v>
      </c>
      <c r="AB137">
        <v>0</v>
      </c>
      <c r="AC137">
        <v>0</v>
      </c>
      <c r="AD137">
        <v>1</v>
      </c>
      <c r="AE137">
        <v>0</v>
      </c>
      <c r="AG137">
        <v>0.006</v>
      </c>
      <c r="AH137">
        <v>2</v>
      </c>
      <c r="AI137">
        <v>7674469</v>
      </c>
      <c r="AJ137">
        <v>137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ht="12.75">
      <c r="A138">
        <f>ROW(Source!A75)</f>
        <v>75</v>
      </c>
      <c r="B138">
        <v>7674485</v>
      </c>
      <c r="C138">
        <v>7674462</v>
      </c>
      <c r="D138">
        <v>5445285</v>
      </c>
      <c r="E138">
        <v>1</v>
      </c>
      <c r="F138">
        <v>1</v>
      </c>
      <c r="G138">
        <v>1</v>
      </c>
      <c r="H138">
        <v>3</v>
      </c>
      <c r="I138" t="s">
        <v>199</v>
      </c>
      <c r="J138" t="s">
        <v>202</v>
      </c>
      <c r="K138" t="s">
        <v>200</v>
      </c>
      <c r="L138">
        <v>1301</v>
      </c>
      <c r="N138">
        <v>1003</v>
      </c>
      <c r="O138" t="s">
        <v>201</v>
      </c>
      <c r="P138" t="s">
        <v>201</v>
      </c>
      <c r="Q138">
        <v>1</v>
      </c>
      <c r="X138">
        <v>107.142857</v>
      </c>
      <c r="Y138">
        <v>48.39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G138">
        <v>107.142857</v>
      </c>
      <c r="AH138">
        <v>2</v>
      </c>
      <c r="AI138">
        <v>7674485</v>
      </c>
      <c r="AJ138">
        <v>138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ht="12.75">
      <c r="A139">
        <f>ROW(Source!A75)</f>
        <v>75</v>
      </c>
      <c r="B139">
        <v>7674477</v>
      </c>
      <c r="C139">
        <v>7674462</v>
      </c>
      <c r="D139">
        <v>5457400</v>
      </c>
      <c r="E139">
        <v>1</v>
      </c>
      <c r="F139">
        <v>1</v>
      </c>
      <c r="G139">
        <v>1</v>
      </c>
      <c r="H139">
        <v>3</v>
      </c>
      <c r="I139" t="s">
        <v>185</v>
      </c>
      <c r="J139" t="s">
        <v>187</v>
      </c>
      <c r="K139" t="s">
        <v>186</v>
      </c>
      <c r="L139">
        <v>1348</v>
      </c>
      <c r="N139">
        <v>1009</v>
      </c>
      <c r="O139" t="s">
        <v>29</v>
      </c>
      <c r="P139" t="s">
        <v>29</v>
      </c>
      <c r="Q139">
        <v>1000</v>
      </c>
      <c r="X139">
        <v>0.002</v>
      </c>
      <c r="Y139">
        <v>10045</v>
      </c>
      <c r="Z139">
        <v>0</v>
      </c>
      <c r="AA139">
        <v>0</v>
      </c>
      <c r="AB139">
        <v>0</v>
      </c>
      <c r="AC139">
        <v>0</v>
      </c>
      <c r="AD139">
        <v>1</v>
      </c>
      <c r="AE139">
        <v>0</v>
      </c>
      <c r="AG139">
        <v>0.002</v>
      </c>
      <c r="AH139">
        <v>2</v>
      </c>
      <c r="AI139">
        <v>7674477</v>
      </c>
      <c r="AJ139">
        <v>139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ht="12.75">
      <c r="A140">
        <f>ROW(Source!A75)</f>
        <v>75</v>
      </c>
      <c r="B140">
        <v>7674470</v>
      </c>
      <c r="C140">
        <v>7674462</v>
      </c>
      <c r="D140">
        <v>5459151</v>
      </c>
      <c r="E140">
        <v>1</v>
      </c>
      <c r="F140">
        <v>1</v>
      </c>
      <c r="G140">
        <v>1</v>
      </c>
      <c r="H140">
        <v>3</v>
      </c>
      <c r="I140" t="s">
        <v>601</v>
      </c>
      <c r="J140" t="s">
        <v>602</v>
      </c>
      <c r="K140" t="s">
        <v>603</v>
      </c>
      <c r="L140">
        <v>1348</v>
      </c>
      <c r="N140">
        <v>1009</v>
      </c>
      <c r="O140" t="s">
        <v>29</v>
      </c>
      <c r="P140" t="s">
        <v>29</v>
      </c>
      <c r="Q140">
        <v>1000</v>
      </c>
      <c r="X140">
        <v>0.159</v>
      </c>
      <c r="Y140">
        <v>5650</v>
      </c>
      <c r="Z140">
        <v>0</v>
      </c>
      <c r="AA140">
        <v>0</v>
      </c>
      <c r="AB140">
        <v>0</v>
      </c>
      <c r="AC140">
        <v>0</v>
      </c>
      <c r="AD140">
        <v>1</v>
      </c>
      <c r="AE140">
        <v>0</v>
      </c>
      <c r="AG140">
        <v>0.159</v>
      </c>
      <c r="AH140">
        <v>2</v>
      </c>
      <c r="AI140">
        <v>7674470</v>
      </c>
      <c r="AJ140">
        <v>140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</row>
    <row r="141" spans="1:44" ht="12.75">
      <c r="A141">
        <f>ROW(Source!A75)</f>
        <v>75</v>
      </c>
      <c r="B141">
        <v>7674471</v>
      </c>
      <c r="C141">
        <v>7674462</v>
      </c>
      <c r="D141">
        <v>5466894</v>
      </c>
      <c r="E141">
        <v>1</v>
      </c>
      <c r="F141">
        <v>1</v>
      </c>
      <c r="G141">
        <v>1</v>
      </c>
      <c r="H141">
        <v>3</v>
      </c>
      <c r="I141" t="s">
        <v>586</v>
      </c>
      <c r="J141" t="s">
        <v>587</v>
      </c>
      <c r="K141" t="s">
        <v>588</v>
      </c>
      <c r="L141">
        <v>1339</v>
      </c>
      <c r="N141">
        <v>1007</v>
      </c>
      <c r="O141" t="s">
        <v>196</v>
      </c>
      <c r="P141" t="s">
        <v>196</v>
      </c>
      <c r="Q141">
        <v>1</v>
      </c>
      <c r="X141">
        <v>1.57</v>
      </c>
      <c r="Y141">
        <v>560</v>
      </c>
      <c r="Z141">
        <v>0</v>
      </c>
      <c r="AA141">
        <v>0</v>
      </c>
      <c r="AB141">
        <v>0</v>
      </c>
      <c r="AC141">
        <v>0</v>
      </c>
      <c r="AD141">
        <v>1</v>
      </c>
      <c r="AE141">
        <v>0</v>
      </c>
      <c r="AG141">
        <v>1.57</v>
      </c>
      <c r="AH141">
        <v>2</v>
      </c>
      <c r="AI141">
        <v>7674471</v>
      </c>
      <c r="AJ141">
        <v>141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ht="12.75">
      <c r="A142">
        <f>ROW(Source!A75)</f>
        <v>75</v>
      </c>
      <c r="B142">
        <v>7674479</v>
      </c>
      <c r="C142">
        <v>7674462</v>
      </c>
      <c r="D142">
        <v>5467858</v>
      </c>
      <c r="E142">
        <v>1</v>
      </c>
      <c r="F142">
        <v>1</v>
      </c>
      <c r="G142">
        <v>1</v>
      </c>
      <c r="H142">
        <v>3</v>
      </c>
      <c r="I142" t="s">
        <v>604</v>
      </c>
      <c r="J142" t="s">
        <v>605</v>
      </c>
      <c r="K142" t="s">
        <v>606</v>
      </c>
      <c r="L142">
        <v>1339</v>
      </c>
      <c r="N142">
        <v>1007</v>
      </c>
      <c r="O142" t="s">
        <v>196</v>
      </c>
      <c r="P142" t="s">
        <v>196</v>
      </c>
      <c r="Q142">
        <v>1</v>
      </c>
      <c r="X142">
        <v>0.007</v>
      </c>
      <c r="Y142">
        <v>519.8</v>
      </c>
      <c r="Z142">
        <v>0</v>
      </c>
      <c r="AA142">
        <v>0</v>
      </c>
      <c r="AB142">
        <v>0</v>
      </c>
      <c r="AC142">
        <v>0</v>
      </c>
      <c r="AD142">
        <v>1</v>
      </c>
      <c r="AE142">
        <v>0</v>
      </c>
      <c r="AG142">
        <v>0.007</v>
      </c>
      <c r="AH142">
        <v>2</v>
      </c>
      <c r="AI142">
        <v>7674479</v>
      </c>
      <c r="AJ142">
        <v>142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ht="12.75">
      <c r="A143">
        <f>ROW(Source!A75)</f>
        <v>75</v>
      </c>
      <c r="B143">
        <v>7674481</v>
      </c>
      <c r="C143">
        <v>7674462</v>
      </c>
      <c r="D143">
        <v>5468604</v>
      </c>
      <c r="E143">
        <v>1</v>
      </c>
      <c r="F143">
        <v>1</v>
      </c>
      <c r="G143">
        <v>1</v>
      </c>
      <c r="H143">
        <v>3</v>
      </c>
      <c r="I143" t="s">
        <v>189</v>
      </c>
      <c r="J143" t="s">
        <v>192</v>
      </c>
      <c r="K143" t="s">
        <v>190</v>
      </c>
      <c r="L143">
        <v>1356</v>
      </c>
      <c r="N143">
        <v>1010</v>
      </c>
      <c r="O143" t="s">
        <v>191</v>
      </c>
      <c r="P143" t="s">
        <v>191</v>
      </c>
      <c r="Q143">
        <v>1000</v>
      </c>
      <c r="X143">
        <v>0.016</v>
      </c>
      <c r="Y143">
        <v>1752.6</v>
      </c>
      <c r="Z143">
        <v>0</v>
      </c>
      <c r="AA143">
        <v>0</v>
      </c>
      <c r="AB143">
        <v>0</v>
      </c>
      <c r="AC143">
        <v>0</v>
      </c>
      <c r="AD143">
        <v>1</v>
      </c>
      <c r="AE143">
        <v>0</v>
      </c>
      <c r="AG143">
        <v>0.016</v>
      </c>
      <c r="AH143">
        <v>2</v>
      </c>
      <c r="AI143">
        <v>7674481</v>
      </c>
      <c r="AJ143">
        <v>143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ht="12.75">
      <c r="A144">
        <f>ROW(Source!A75)</f>
        <v>75</v>
      </c>
      <c r="B144">
        <v>7674483</v>
      </c>
      <c r="C144">
        <v>7674462</v>
      </c>
      <c r="D144">
        <v>5473436</v>
      </c>
      <c r="E144">
        <v>1</v>
      </c>
      <c r="F144">
        <v>1</v>
      </c>
      <c r="G144">
        <v>1</v>
      </c>
      <c r="H144">
        <v>3</v>
      </c>
      <c r="I144" t="s">
        <v>194</v>
      </c>
      <c r="J144" t="s">
        <v>197</v>
      </c>
      <c r="K144" t="s">
        <v>195</v>
      </c>
      <c r="L144">
        <v>1339</v>
      </c>
      <c r="N144">
        <v>1007</v>
      </c>
      <c r="O144" t="s">
        <v>196</v>
      </c>
      <c r="P144" t="s">
        <v>196</v>
      </c>
      <c r="Q144">
        <v>1</v>
      </c>
      <c r="X144">
        <v>1.89</v>
      </c>
      <c r="Y144">
        <v>836.2</v>
      </c>
      <c r="Z144">
        <v>0</v>
      </c>
      <c r="AA144">
        <v>0</v>
      </c>
      <c r="AB144">
        <v>0</v>
      </c>
      <c r="AC144">
        <v>0</v>
      </c>
      <c r="AD144">
        <v>1</v>
      </c>
      <c r="AE144">
        <v>0</v>
      </c>
      <c r="AG144">
        <v>1.89</v>
      </c>
      <c r="AH144">
        <v>2</v>
      </c>
      <c r="AI144">
        <v>7674483</v>
      </c>
      <c r="AJ144">
        <v>144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  <row r="145" spans="1:44" ht="12.75">
      <c r="A145">
        <f>ROW(Source!A75)</f>
        <v>75</v>
      </c>
      <c r="B145">
        <v>7674487</v>
      </c>
      <c r="C145">
        <v>7674462</v>
      </c>
      <c r="D145">
        <v>0</v>
      </c>
      <c r="E145">
        <v>0</v>
      </c>
      <c r="F145">
        <v>1</v>
      </c>
      <c r="G145">
        <v>1</v>
      </c>
      <c r="H145">
        <v>3</v>
      </c>
      <c r="I145" t="s">
        <v>607</v>
      </c>
      <c r="K145" t="s">
        <v>608</v>
      </c>
      <c r="L145">
        <v>1327</v>
      </c>
      <c r="N145">
        <v>1005</v>
      </c>
      <c r="O145" t="s">
        <v>181</v>
      </c>
      <c r="P145" t="s">
        <v>181</v>
      </c>
      <c r="Q145">
        <v>1</v>
      </c>
      <c r="X145">
        <v>240</v>
      </c>
      <c r="Y145">
        <v>191.53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G145">
        <v>240</v>
      </c>
      <c r="AH145">
        <v>2</v>
      </c>
      <c r="AI145">
        <v>7674487</v>
      </c>
      <c r="AJ145">
        <v>145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</row>
    <row r="146" spans="1:44" ht="12.75">
      <c r="A146">
        <f>ROW(Source!A82)</f>
        <v>82</v>
      </c>
      <c r="B146">
        <v>7674489</v>
      </c>
      <c r="C146">
        <v>7674488</v>
      </c>
      <c r="D146">
        <v>5521930</v>
      </c>
      <c r="E146">
        <v>1</v>
      </c>
      <c r="F146">
        <v>1</v>
      </c>
      <c r="G146">
        <v>1</v>
      </c>
      <c r="H146">
        <v>1</v>
      </c>
      <c r="I146" t="s">
        <v>573</v>
      </c>
      <c r="K146" t="s">
        <v>574</v>
      </c>
      <c r="L146">
        <v>1369</v>
      </c>
      <c r="N146">
        <v>1013</v>
      </c>
      <c r="O146" t="s">
        <v>347</v>
      </c>
      <c r="P146" t="s">
        <v>347</v>
      </c>
      <c r="Q146">
        <v>1</v>
      </c>
      <c r="X146">
        <v>1940.2</v>
      </c>
      <c r="Y146">
        <v>0</v>
      </c>
      <c r="Z146">
        <v>0</v>
      </c>
      <c r="AA146">
        <v>0</v>
      </c>
      <c r="AB146">
        <v>9.77</v>
      </c>
      <c r="AC146">
        <v>0</v>
      </c>
      <c r="AD146">
        <v>1</v>
      </c>
      <c r="AE146">
        <v>1</v>
      </c>
      <c r="AG146">
        <v>1940.2</v>
      </c>
      <c r="AH146">
        <v>2</v>
      </c>
      <c r="AI146">
        <v>7674489</v>
      </c>
      <c r="AJ146">
        <v>146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</row>
    <row r="147" spans="1:44" ht="12.75">
      <c r="A147">
        <f>ROW(Source!A82)</f>
        <v>82</v>
      </c>
      <c r="B147">
        <v>7674490</v>
      </c>
      <c r="C147">
        <v>7674488</v>
      </c>
      <c r="D147">
        <v>121548</v>
      </c>
      <c r="E147">
        <v>1</v>
      </c>
      <c r="F147">
        <v>1</v>
      </c>
      <c r="G147">
        <v>1</v>
      </c>
      <c r="H147">
        <v>1</v>
      </c>
      <c r="I147" t="s">
        <v>39</v>
      </c>
      <c r="K147" t="s">
        <v>348</v>
      </c>
      <c r="L147">
        <v>608254</v>
      </c>
      <c r="N147">
        <v>1013</v>
      </c>
      <c r="O147" t="s">
        <v>349</v>
      </c>
      <c r="P147" t="s">
        <v>349</v>
      </c>
      <c r="Q147">
        <v>1</v>
      </c>
      <c r="X147">
        <v>117.88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1</v>
      </c>
      <c r="AE147">
        <v>2</v>
      </c>
      <c r="AG147">
        <v>117.88</v>
      </c>
      <c r="AH147">
        <v>2</v>
      </c>
      <c r="AI147">
        <v>7674490</v>
      </c>
      <c r="AJ147">
        <v>147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</row>
    <row r="148" spans="1:44" ht="12.75">
      <c r="A148">
        <f>ROW(Source!A82)</f>
        <v>82</v>
      </c>
      <c r="B148">
        <v>7674491</v>
      </c>
      <c r="C148">
        <v>7674488</v>
      </c>
      <c r="D148">
        <v>5493882</v>
      </c>
      <c r="E148">
        <v>1</v>
      </c>
      <c r="F148">
        <v>1</v>
      </c>
      <c r="G148">
        <v>1</v>
      </c>
      <c r="H148">
        <v>2</v>
      </c>
      <c r="I148" t="s">
        <v>385</v>
      </c>
      <c r="J148" t="s">
        <v>351</v>
      </c>
      <c r="K148" t="s">
        <v>386</v>
      </c>
      <c r="L148">
        <v>1368</v>
      </c>
      <c r="N148">
        <v>1011</v>
      </c>
      <c r="O148" t="s">
        <v>364</v>
      </c>
      <c r="P148" t="s">
        <v>364</v>
      </c>
      <c r="Q148">
        <v>1</v>
      </c>
      <c r="X148">
        <v>102.24</v>
      </c>
      <c r="Y148">
        <v>0</v>
      </c>
      <c r="Z148">
        <v>112</v>
      </c>
      <c r="AA148">
        <v>13.5</v>
      </c>
      <c r="AB148">
        <v>0</v>
      </c>
      <c r="AC148">
        <v>0</v>
      </c>
      <c r="AD148">
        <v>1</v>
      </c>
      <c r="AE148">
        <v>0</v>
      </c>
      <c r="AG148">
        <v>102.24</v>
      </c>
      <c r="AH148">
        <v>2</v>
      </c>
      <c r="AI148">
        <v>7674491</v>
      </c>
      <c r="AJ148">
        <v>148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</row>
    <row r="149" spans="1:44" ht="12.75">
      <c r="A149">
        <f>ROW(Source!A82)</f>
        <v>82</v>
      </c>
      <c r="B149">
        <v>7674492</v>
      </c>
      <c r="C149">
        <v>7674488</v>
      </c>
      <c r="D149">
        <v>5494274</v>
      </c>
      <c r="E149">
        <v>1</v>
      </c>
      <c r="F149">
        <v>1</v>
      </c>
      <c r="G149">
        <v>1</v>
      </c>
      <c r="H149">
        <v>2</v>
      </c>
      <c r="I149" t="s">
        <v>355</v>
      </c>
      <c r="J149" t="s">
        <v>356</v>
      </c>
      <c r="K149" t="s">
        <v>357</v>
      </c>
      <c r="L149">
        <v>1368</v>
      </c>
      <c r="N149">
        <v>1011</v>
      </c>
      <c r="O149" t="s">
        <v>364</v>
      </c>
      <c r="P149" t="s">
        <v>364</v>
      </c>
      <c r="Q149">
        <v>1</v>
      </c>
      <c r="X149">
        <v>40.33</v>
      </c>
      <c r="Y149">
        <v>0</v>
      </c>
      <c r="Z149">
        <v>8.1</v>
      </c>
      <c r="AA149">
        <v>0</v>
      </c>
      <c r="AB149">
        <v>0</v>
      </c>
      <c r="AC149">
        <v>0</v>
      </c>
      <c r="AD149">
        <v>1</v>
      </c>
      <c r="AE149">
        <v>0</v>
      </c>
      <c r="AG149">
        <v>40.33</v>
      </c>
      <c r="AH149">
        <v>2</v>
      </c>
      <c r="AI149">
        <v>7674492</v>
      </c>
      <c r="AJ149">
        <v>149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</row>
    <row r="150" spans="1:44" ht="12.75">
      <c r="A150">
        <f>ROW(Source!A82)</f>
        <v>82</v>
      </c>
      <c r="B150">
        <v>7674493</v>
      </c>
      <c r="C150">
        <v>7674488</v>
      </c>
      <c r="D150">
        <v>5494445</v>
      </c>
      <c r="E150">
        <v>1</v>
      </c>
      <c r="F150">
        <v>1</v>
      </c>
      <c r="G150">
        <v>1</v>
      </c>
      <c r="H150">
        <v>2</v>
      </c>
      <c r="I150" t="s">
        <v>575</v>
      </c>
      <c r="J150" t="s">
        <v>576</v>
      </c>
      <c r="K150" t="s">
        <v>577</v>
      </c>
      <c r="L150">
        <v>1368</v>
      </c>
      <c r="N150">
        <v>1011</v>
      </c>
      <c r="O150" t="s">
        <v>364</v>
      </c>
      <c r="P150" t="s">
        <v>364</v>
      </c>
      <c r="Q150">
        <v>1</v>
      </c>
      <c r="X150">
        <v>6.63</v>
      </c>
      <c r="Y150">
        <v>0</v>
      </c>
      <c r="Z150">
        <v>70</v>
      </c>
      <c r="AA150">
        <v>11.6</v>
      </c>
      <c r="AB150">
        <v>0</v>
      </c>
      <c r="AC150">
        <v>0</v>
      </c>
      <c r="AD150">
        <v>1</v>
      </c>
      <c r="AE150">
        <v>0</v>
      </c>
      <c r="AG150">
        <v>6.63</v>
      </c>
      <c r="AH150">
        <v>2</v>
      </c>
      <c r="AI150">
        <v>7674493</v>
      </c>
      <c r="AJ150">
        <v>150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</row>
    <row r="151" spans="1:44" ht="12.75">
      <c r="A151">
        <f>ROW(Source!A82)</f>
        <v>82</v>
      </c>
      <c r="B151">
        <v>7674494</v>
      </c>
      <c r="C151">
        <v>7674488</v>
      </c>
      <c r="D151">
        <v>5494999</v>
      </c>
      <c r="E151">
        <v>1</v>
      </c>
      <c r="F151">
        <v>1</v>
      </c>
      <c r="G151">
        <v>1</v>
      </c>
      <c r="H151">
        <v>2</v>
      </c>
      <c r="I151" t="s">
        <v>578</v>
      </c>
      <c r="J151" t="s">
        <v>448</v>
      </c>
      <c r="K151" t="s">
        <v>579</v>
      </c>
      <c r="L151">
        <v>1368</v>
      </c>
      <c r="N151">
        <v>1011</v>
      </c>
      <c r="O151" t="s">
        <v>364</v>
      </c>
      <c r="P151" t="s">
        <v>364</v>
      </c>
      <c r="Q151">
        <v>1</v>
      </c>
      <c r="X151">
        <v>23.79</v>
      </c>
      <c r="Y151">
        <v>0</v>
      </c>
      <c r="Z151">
        <v>1.9</v>
      </c>
      <c r="AA151">
        <v>0</v>
      </c>
      <c r="AB151">
        <v>0</v>
      </c>
      <c r="AC151">
        <v>0</v>
      </c>
      <c r="AD151">
        <v>1</v>
      </c>
      <c r="AE151">
        <v>0</v>
      </c>
      <c r="AG151">
        <v>23.79</v>
      </c>
      <c r="AH151">
        <v>2</v>
      </c>
      <c r="AI151">
        <v>7674494</v>
      </c>
      <c r="AJ151">
        <v>151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</row>
    <row r="152" spans="1:44" ht="12.75">
      <c r="A152">
        <f>ROW(Source!A82)</f>
        <v>82</v>
      </c>
      <c r="B152">
        <v>7674495</v>
      </c>
      <c r="C152">
        <v>7674488</v>
      </c>
      <c r="D152">
        <v>5496870</v>
      </c>
      <c r="E152">
        <v>1</v>
      </c>
      <c r="F152">
        <v>1</v>
      </c>
      <c r="G152">
        <v>1</v>
      </c>
      <c r="H152">
        <v>2</v>
      </c>
      <c r="I152" t="s">
        <v>393</v>
      </c>
      <c r="J152" t="s">
        <v>394</v>
      </c>
      <c r="K152" t="s">
        <v>395</v>
      </c>
      <c r="L152">
        <v>1368</v>
      </c>
      <c r="N152">
        <v>1011</v>
      </c>
      <c r="O152" t="s">
        <v>364</v>
      </c>
      <c r="P152" t="s">
        <v>364</v>
      </c>
      <c r="Q152">
        <v>1</v>
      </c>
      <c r="X152">
        <v>9.01</v>
      </c>
      <c r="Y152">
        <v>0</v>
      </c>
      <c r="Z152">
        <v>75.4</v>
      </c>
      <c r="AA152">
        <v>0</v>
      </c>
      <c r="AB152">
        <v>0</v>
      </c>
      <c r="AC152">
        <v>0</v>
      </c>
      <c r="AD152">
        <v>1</v>
      </c>
      <c r="AE152">
        <v>0</v>
      </c>
      <c r="AG152">
        <v>9.01</v>
      </c>
      <c r="AH152">
        <v>2</v>
      </c>
      <c r="AI152">
        <v>7674495</v>
      </c>
      <c r="AJ152">
        <v>152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</row>
    <row r="153" spans="1:44" ht="12.75">
      <c r="A153">
        <f>ROW(Source!A82)</f>
        <v>82</v>
      </c>
      <c r="B153">
        <v>7674496</v>
      </c>
      <c r="C153">
        <v>7674488</v>
      </c>
      <c r="D153">
        <v>5443008</v>
      </c>
      <c r="E153">
        <v>1</v>
      </c>
      <c r="F153">
        <v>1</v>
      </c>
      <c r="G153">
        <v>1</v>
      </c>
      <c r="H153">
        <v>3</v>
      </c>
      <c r="I153" t="s">
        <v>580</v>
      </c>
      <c r="J153" t="s">
        <v>581</v>
      </c>
      <c r="K153" t="s">
        <v>582</v>
      </c>
      <c r="L153">
        <v>1348</v>
      </c>
      <c r="N153">
        <v>1009</v>
      </c>
      <c r="O153" t="s">
        <v>29</v>
      </c>
      <c r="P153" t="s">
        <v>29</v>
      </c>
      <c r="Q153">
        <v>1000</v>
      </c>
      <c r="X153">
        <v>0.03</v>
      </c>
      <c r="Y153">
        <v>9424</v>
      </c>
      <c r="Z153">
        <v>0</v>
      </c>
      <c r="AA153">
        <v>0</v>
      </c>
      <c r="AB153">
        <v>0</v>
      </c>
      <c r="AC153">
        <v>0</v>
      </c>
      <c r="AD153">
        <v>1</v>
      </c>
      <c r="AE153">
        <v>0</v>
      </c>
      <c r="AG153">
        <v>0.03</v>
      </c>
      <c r="AH153">
        <v>2</v>
      </c>
      <c r="AI153">
        <v>7674496</v>
      </c>
      <c r="AJ153">
        <v>153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</row>
    <row r="154" spans="1:44" ht="12.75">
      <c r="A154">
        <f>ROW(Source!A82)</f>
        <v>82</v>
      </c>
      <c r="B154">
        <v>7674497</v>
      </c>
      <c r="C154">
        <v>7674488</v>
      </c>
      <c r="D154">
        <v>5443211</v>
      </c>
      <c r="E154">
        <v>1</v>
      </c>
      <c r="F154">
        <v>1</v>
      </c>
      <c r="G154">
        <v>1</v>
      </c>
      <c r="H154">
        <v>3</v>
      </c>
      <c r="I154" t="s">
        <v>409</v>
      </c>
      <c r="J154" t="s">
        <v>410</v>
      </c>
      <c r="K154" t="s">
        <v>411</v>
      </c>
      <c r="L154">
        <v>1348</v>
      </c>
      <c r="N154">
        <v>1009</v>
      </c>
      <c r="O154" t="s">
        <v>29</v>
      </c>
      <c r="P154" t="s">
        <v>29</v>
      </c>
      <c r="Q154">
        <v>1000</v>
      </c>
      <c r="X154">
        <v>0.16</v>
      </c>
      <c r="Y154">
        <v>9040</v>
      </c>
      <c r="Z154">
        <v>0</v>
      </c>
      <c r="AA154">
        <v>0</v>
      </c>
      <c r="AB154">
        <v>0</v>
      </c>
      <c r="AC154">
        <v>0</v>
      </c>
      <c r="AD154">
        <v>1</v>
      </c>
      <c r="AE154">
        <v>0</v>
      </c>
      <c r="AG154">
        <v>0.16</v>
      </c>
      <c r="AH154">
        <v>2</v>
      </c>
      <c r="AI154">
        <v>7674497</v>
      </c>
      <c r="AJ154">
        <v>154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</row>
    <row r="155" spans="1:44" ht="12.75">
      <c r="A155">
        <f>ROW(Source!A82)</f>
        <v>82</v>
      </c>
      <c r="B155">
        <v>7674498</v>
      </c>
      <c r="C155">
        <v>7674488</v>
      </c>
      <c r="D155">
        <v>5457370</v>
      </c>
      <c r="E155">
        <v>1</v>
      </c>
      <c r="F155">
        <v>1</v>
      </c>
      <c r="G155">
        <v>1</v>
      </c>
      <c r="H155">
        <v>3</v>
      </c>
      <c r="I155" t="s">
        <v>583</v>
      </c>
      <c r="J155" t="s">
        <v>584</v>
      </c>
      <c r="K155" t="s">
        <v>585</v>
      </c>
      <c r="L155">
        <v>1348</v>
      </c>
      <c r="N155">
        <v>1009</v>
      </c>
      <c r="O155" t="s">
        <v>29</v>
      </c>
      <c r="P155" t="s">
        <v>29</v>
      </c>
      <c r="Q155">
        <v>1000</v>
      </c>
      <c r="X155">
        <v>4</v>
      </c>
      <c r="Y155">
        <v>11255</v>
      </c>
      <c r="Z155">
        <v>0</v>
      </c>
      <c r="AA155">
        <v>0</v>
      </c>
      <c r="AB155">
        <v>0</v>
      </c>
      <c r="AC155">
        <v>0</v>
      </c>
      <c r="AD155">
        <v>1</v>
      </c>
      <c r="AE155">
        <v>0</v>
      </c>
      <c r="AG155">
        <v>4</v>
      </c>
      <c r="AH155">
        <v>2</v>
      </c>
      <c r="AI155">
        <v>7674498</v>
      </c>
      <c r="AJ155">
        <v>155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</row>
    <row r="156" spans="1:44" ht="12.75">
      <c r="A156">
        <f>ROW(Source!A82)</f>
        <v>82</v>
      </c>
      <c r="B156">
        <v>7674499</v>
      </c>
      <c r="C156">
        <v>7674488</v>
      </c>
      <c r="D156">
        <v>5457598</v>
      </c>
      <c r="E156">
        <v>1</v>
      </c>
      <c r="F156">
        <v>1</v>
      </c>
      <c r="G156">
        <v>1</v>
      </c>
      <c r="H156">
        <v>3</v>
      </c>
      <c r="I156" t="s">
        <v>209</v>
      </c>
      <c r="J156" t="s">
        <v>211</v>
      </c>
      <c r="K156" t="s">
        <v>210</v>
      </c>
      <c r="L156">
        <v>1354</v>
      </c>
      <c r="N156">
        <v>1010</v>
      </c>
      <c r="O156" t="s">
        <v>76</v>
      </c>
      <c r="P156" t="s">
        <v>76</v>
      </c>
      <c r="Q156">
        <v>1</v>
      </c>
      <c r="X156">
        <v>-200</v>
      </c>
      <c r="Y156">
        <v>0</v>
      </c>
      <c r="Z156">
        <v>0</v>
      </c>
      <c r="AA156">
        <v>0</v>
      </c>
      <c r="AB156">
        <v>0</v>
      </c>
      <c r="AC156">
        <v>1</v>
      </c>
      <c r="AD156">
        <v>1</v>
      </c>
      <c r="AE156">
        <v>0</v>
      </c>
      <c r="AG156">
        <v>-200</v>
      </c>
      <c r="AH156">
        <v>2</v>
      </c>
      <c r="AI156">
        <v>7674499</v>
      </c>
      <c r="AJ156">
        <v>156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</row>
    <row r="157" spans="1:44" ht="12.75">
      <c r="A157">
        <f>ROW(Source!A82)</f>
        <v>82</v>
      </c>
      <c r="B157">
        <v>7674500</v>
      </c>
      <c r="C157">
        <v>7674488</v>
      </c>
      <c r="D157">
        <v>5466894</v>
      </c>
      <c r="E157">
        <v>1</v>
      </c>
      <c r="F157">
        <v>1</v>
      </c>
      <c r="G157">
        <v>1</v>
      </c>
      <c r="H157">
        <v>3</v>
      </c>
      <c r="I157" t="s">
        <v>586</v>
      </c>
      <c r="J157" t="s">
        <v>587</v>
      </c>
      <c r="K157" t="s">
        <v>588</v>
      </c>
      <c r="L157">
        <v>1339</v>
      </c>
      <c r="N157">
        <v>1007</v>
      </c>
      <c r="O157" t="s">
        <v>196</v>
      </c>
      <c r="P157" t="s">
        <v>196</v>
      </c>
      <c r="Q157">
        <v>1</v>
      </c>
      <c r="X157">
        <v>29.1</v>
      </c>
      <c r="Y157">
        <v>560</v>
      </c>
      <c r="Z157">
        <v>0</v>
      </c>
      <c r="AA157">
        <v>0</v>
      </c>
      <c r="AB157">
        <v>0</v>
      </c>
      <c r="AC157">
        <v>0</v>
      </c>
      <c r="AD157">
        <v>1</v>
      </c>
      <c r="AE157">
        <v>0</v>
      </c>
      <c r="AG157">
        <v>29.1</v>
      </c>
      <c r="AH157">
        <v>2</v>
      </c>
      <c r="AI157">
        <v>7674500</v>
      </c>
      <c r="AJ157">
        <v>157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</row>
    <row r="158" spans="1:44" ht="12.75">
      <c r="A158">
        <f>ROW(Source!A82)</f>
        <v>82</v>
      </c>
      <c r="B158">
        <v>7674501</v>
      </c>
      <c r="C158">
        <v>7674488</v>
      </c>
      <c r="D158">
        <v>5467853</v>
      </c>
      <c r="E158">
        <v>1</v>
      </c>
      <c r="F158">
        <v>1</v>
      </c>
      <c r="G158">
        <v>1</v>
      </c>
      <c r="H158">
        <v>3</v>
      </c>
      <c r="I158" t="s">
        <v>589</v>
      </c>
      <c r="J158" t="s">
        <v>590</v>
      </c>
      <c r="K158" t="s">
        <v>591</v>
      </c>
      <c r="L158">
        <v>1339</v>
      </c>
      <c r="N158">
        <v>1007</v>
      </c>
      <c r="O158" t="s">
        <v>196</v>
      </c>
      <c r="P158" t="s">
        <v>196</v>
      </c>
      <c r="Q158">
        <v>1</v>
      </c>
      <c r="X158">
        <v>0.031</v>
      </c>
      <c r="Y158">
        <v>463.3</v>
      </c>
      <c r="Z158">
        <v>0</v>
      </c>
      <c r="AA158">
        <v>0</v>
      </c>
      <c r="AB158">
        <v>0</v>
      </c>
      <c r="AC158">
        <v>0</v>
      </c>
      <c r="AD158">
        <v>1</v>
      </c>
      <c r="AE158">
        <v>0</v>
      </c>
      <c r="AG158">
        <v>0.031</v>
      </c>
      <c r="AH158">
        <v>2</v>
      </c>
      <c r="AI158">
        <v>7674501</v>
      </c>
      <c r="AJ158">
        <v>158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</row>
    <row r="159" spans="1:44" ht="12.75">
      <c r="A159">
        <f>ROW(Source!A82)</f>
        <v>82</v>
      </c>
      <c r="B159">
        <v>7674502</v>
      </c>
      <c r="C159">
        <v>7674488</v>
      </c>
      <c r="D159">
        <v>5468604</v>
      </c>
      <c r="E159">
        <v>1</v>
      </c>
      <c r="F159">
        <v>1</v>
      </c>
      <c r="G159">
        <v>1</v>
      </c>
      <c r="H159">
        <v>3</v>
      </c>
      <c r="I159" t="s">
        <v>189</v>
      </c>
      <c r="J159" t="s">
        <v>192</v>
      </c>
      <c r="K159" t="s">
        <v>190</v>
      </c>
      <c r="L159">
        <v>1356</v>
      </c>
      <c r="N159">
        <v>1010</v>
      </c>
      <c r="O159" t="s">
        <v>191</v>
      </c>
      <c r="P159" t="s">
        <v>191</v>
      </c>
      <c r="Q159">
        <v>1000</v>
      </c>
      <c r="X159">
        <v>0.106</v>
      </c>
      <c r="Y159">
        <v>1752.6</v>
      </c>
      <c r="Z159">
        <v>0</v>
      </c>
      <c r="AA159">
        <v>0</v>
      </c>
      <c r="AB159">
        <v>0</v>
      </c>
      <c r="AC159">
        <v>0</v>
      </c>
      <c r="AD159">
        <v>1</v>
      </c>
      <c r="AE159">
        <v>0</v>
      </c>
      <c r="AG159">
        <v>0.106</v>
      </c>
      <c r="AH159">
        <v>2</v>
      </c>
      <c r="AI159">
        <v>7674502</v>
      </c>
      <c r="AJ159">
        <v>159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</row>
    <row r="160" spans="1:44" ht="12.75">
      <c r="A160">
        <f>ROW(Source!A84)</f>
        <v>84</v>
      </c>
      <c r="B160">
        <v>7674522</v>
      </c>
      <c r="C160">
        <v>7674521</v>
      </c>
      <c r="D160">
        <v>5514203</v>
      </c>
      <c r="E160">
        <v>1</v>
      </c>
      <c r="F160">
        <v>1</v>
      </c>
      <c r="G160">
        <v>1</v>
      </c>
      <c r="H160">
        <v>1</v>
      </c>
      <c r="I160" t="s">
        <v>609</v>
      </c>
      <c r="K160" t="s">
        <v>610</v>
      </c>
      <c r="L160">
        <v>1369</v>
      </c>
      <c r="N160">
        <v>1013</v>
      </c>
      <c r="O160" t="s">
        <v>347</v>
      </c>
      <c r="P160" t="s">
        <v>347</v>
      </c>
      <c r="Q160">
        <v>1</v>
      </c>
      <c r="X160">
        <v>32.59</v>
      </c>
      <c r="Y160">
        <v>0</v>
      </c>
      <c r="Z160">
        <v>0</v>
      </c>
      <c r="AA160">
        <v>0</v>
      </c>
      <c r="AB160">
        <v>8.86</v>
      </c>
      <c r="AC160">
        <v>0</v>
      </c>
      <c r="AD160">
        <v>1</v>
      </c>
      <c r="AE160">
        <v>1</v>
      </c>
      <c r="AG160">
        <v>32.59</v>
      </c>
      <c r="AH160">
        <v>2</v>
      </c>
      <c r="AI160">
        <v>7674522</v>
      </c>
      <c r="AJ160">
        <v>160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</row>
    <row r="161" spans="1:44" ht="12.75">
      <c r="A161">
        <f>ROW(Source!A84)</f>
        <v>84</v>
      </c>
      <c r="B161">
        <v>7674523</v>
      </c>
      <c r="C161">
        <v>7674521</v>
      </c>
      <c r="D161">
        <v>121548</v>
      </c>
      <c r="E161">
        <v>1</v>
      </c>
      <c r="F161">
        <v>1</v>
      </c>
      <c r="G161">
        <v>1</v>
      </c>
      <c r="H161">
        <v>1</v>
      </c>
      <c r="I161" t="s">
        <v>39</v>
      </c>
      <c r="K161" t="s">
        <v>348</v>
      </c>
      <c r="L161">
        <v>608254</v>
      </c>
      <c r="N161">
        <v>1013</v>
      </c>
      <c r="O161" t="s">
        <v>349</v>
      </c>
      <c r="P161" t="s">
        <v>349</v>
      </c>
      <c r="Q161">
        <v>1</v>
      </c>
      <c r="X161">
        <v>0.31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1</v>
      </c>
      <c r="AE161">
        <v>2</v>
      </c>
      <c r="AG161">
        <v>0.31</v>
      </c>
      <c r="AH161">
        <v>2</v>
      </c>
      <c r="AI161">
        <v>7674523</v>
      </c>
      <c r="AJ161">
        <v>161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</row>
    <row r="162" spans="1:44" ht="12.75">
      <c r="A162">
        <f>ROW(Source!A84)</f>
        <v>84</v>
      </c>
      <c r="B162">
        <v>7674524</v>
      </c>
      <c r="C162">
        <v>7674521</v>
      </c>
      <c r="D162">
        <v>5493882</v>
      </c>
      <c r="E162">
        <v>1</v>
      </c>
      <c r="F162">
        <v>1</v>
      </c>
      <c r="G162">
        <v>1</v>
      </c>
      <c r="H162">
        <v>2</v>
      </c>
      <c r="I162" t="s">
        <v>385</v>
      </c>
      <c r="J162" t="s">
        <v>351</v>
      </c>
      <c r="K162" t="s">
        <v>386</v>
      </c>
      <c r="L162">
        <v>1368</v>
      </c>
      <c r="N162">
        <v>1011</v>
      </c>
      <c r="O162" t="s">
        <v>364</v>
      </c>
      <c r="P162" t="s">
        <v>364</v>
      </c>
      <c r="Q162">
        <v>1</v>
      </c>
      <c r="X162">
        <v>0.12</v>
      </c>
      <c r="Y162">
        <v>0</v>
      </c>
      <c r="Z162">
        <v>112</v>
      </c>
      <c r="AA162">
        <v>13.5</v>
      </c>
      <c r="AB162">
        <v>0</v>
      </c>
      <c r="AC162">
        <v>0</v>
      </c>
      <c r="AD162">
        <v>1</v>
      </c>
      <c r="AE162">
        <v>0</v>
      </c>
      <c r="AG162">
        <v>0.12</v>
      </c>
      <c r="AH162">
        <v>2</v>
      </c>
      <c r="AI162">
        <v>7674524</v>
      </c>
      <c r="AJ162">
        <v>162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</row>
    <row r="163" spans="1:44" ht="12.75">
      <c r="A163">
        <f>ROW(Source!A84)</f>
        <v>84</v>
      </c>
      <c r="B163">
        <v>7674525</v>
      </c>
      <c r="C163">
        <v>7674521</v>
      </c>
      <c r="D163">
        <v>5496418</v>
      </c>
      <c r="E163">
        <v>1</v>
      </c>
      <c r="F163">
        <v>1</v>
      </c>
      <c r="G163">
        <v>1</v>
      </c>
      <c r="H163">
        <v>2</v>
      </c>
      <c r="I163" t="s">
        <v>361</v>
      </c>
      <c r="J163" t="s">
        <v>362</v>
      </c>
      <c r="K163" t="s">
        <v>363</v>
      </c>
      <c r="L163">
        <v>1368</v>
      </c>
      <c r="N163">
        <v>1011</v>
      </c>
      <c r="O163" t="s">
        <v>364</v>
      </c>
      <c r="P163" t="s">
        <v>364</v>
      </c>
      <c r="Q163">
        <v>1</v>
      </c>
      <c r="X163">
        <v>4.21</v>
      </c>
      <c r="Y163">
        <v>0</v>
      </c>
      <c r="Z163">
        <v>19.2</v>
      </c>
      <c r="AA163">
        <v>0</v>
      </c>
      <c r="AB163">
        <v>0</v>
      </c>
      <c r="AC163">
        <v>0</v>
      </c>
      <c r="AD163">
        <v>1</v>
      </c>
      <c r="AE163">
        <v>0</v>
      </c>
      <c r="AG163">
        <v>4.21</v>
      </c>
      <c r="AH163">
        <v>2</v>
      </c>
      <c r="AI163">
        <v>7674525</v>
      </c>
      <c r="AJ163">
        <v>163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</row>
    <row r="164" spans="1:44" ht="12.75">
      <c r="A164">
        <f>ROW(Source!A84)</f>
        <v>84</v>
      </c>
      <c r="B164">
        <v>7674526</v>
      </c>
      <c r="C164">
        <v>7674521</v>
      </c>
      <c r="D164">
        <v>5496870</v>
      </c>
      <c r="E164">
        <v>1</v>
      </c>
      <c r="F164">
        <v>1</v>
      </c>
      <c r="G164">
        <v>1</v>
      </c>
      <c r="H164">
        <v>2</v>
      </c>
      <c r="I164" t="s">
        <v>393</v>
      </c>
      <c r="J164" t="s">
        <v>394</v>
      </c>
      <c r="K164" t="s">
        <v>395</v>
      </c>
      <c r="L164">
        <v>1368</v>
      </c>
      <c r="N164">
        <v>1011</v>
      </c>
      <c r="O164" t="s">
        <v>364</v>
      </c>
      <c r="P164" t="s">
        <v>364</v>
      </c>
      <c r="Q164">
        <v>1</v>
      </c>
      <c r="X164">
        <v>0.19</v>
      </c>
      <c r="Y164">
        <v>0</v>
      </c>
      <c r="Z164">
        <v>75.4</v>
      </c>
      <c r="AA164">
        <v>0</v>
      </c>
      <c r="AB164">
        <v>0</v>
      </c>
      <c r="AC164">
        <v>0</v>
      </c>
      <c r="AD164">
        <v>1</v>
      </c>
      <c r="AE164">
        <v>0</v>
      </c>
      <c r="AG164">
        <v>0.19</v>
      </c>
      <c r="AH164">
        <v>2</v>
      </c>
      <c r="AI164">
        <v>7674526</v>
      </c>
      <c r="AJ164">
        <v>164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</row>
    <row r="165" spans="1:44" ht="12.75">
      <c r="A165">
        <f>ROW(Source!A84)</f>
        <v>84</v>
      </c>
      <c r="B165">
        <v>7674527</v>
      </c>
      <c r="C165">
        <v>7674521</v>
      </c>
      <c r="D165">
        <v>5441900</v>
      </c>
      <c r="E165">
        <v>1</v>
      </c>
      <c r="F165">
        <v>1</v>
      </c>
      <c r="G165">
        <v>1</v>
      </c>
      <c r="H165">
        <v>3</v>
      </c>
      <c r="I165" t="s">
        <v>204</v>
      </c>
      <c r="J165" t="s">
        <v>206</v>
      </c>
      <c r="K165" t="s">
        <v>205</v>
      </c>
      <c r="L165">
        <v>1348</v>
      </c>
      <c r="N165">
        <v>1009</v>
      </c>
      <c r="O165" t="s">
        <v>29</v>
      </c>
      <c r="P165" t="s">
        <v>29</v>
      </c>
      <c r="Q165">
        <v>1000</v>
      </c>
      <c r="X165">
        <v>0.74</v>
      </c>
      <c r="Y165">
        <v>11200</v>
      </c>
      <c r="Z165">
        <v>0</v>
      </c>
      <c r="AA165">
        <v>0</v>
      </c>
      <c r="AB165">
        <v>0</v>
      </c>
      <c r="AC165">
        <v>0</v>
      </c>
      <c r="AD165">
        <v>1</v>
      </c>
      <c r="AE165">
        <v>0</v>
      </c>
      <c r="AG165">
        <v>0.74</v>
      </c>
      <c r="AH165">
        <v>2</v>
      </c>
      <c r="AI165">
        <v>7674527</v>
      </c>
      <c r="AJ165">
        <v>165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</row>
    <row r="166" spans="1:44" ht="12.75">
      <c r="A166">
        <f>ROW(Source!A84)</f>
        <v>84</v>
      </c>
      <c r="B166">
        <v>7674528</v>
      </c>
      <c r="C166">
        <v>7674521</v>
      </c>
      <c r="D166">
        <v>5443316</v>
      </c>
      <c r="E166">
        <v>1</v>
      </c>
      <c r="F166">
        <v>1</v>
      </c>
      <c r="G166">
        <v>1</v>
      </c>
      <c r="H166">
        <v>3</v>
      </c>
      <c r="I166" t="s">
        <v>611</v>
      </c>
      <c r="J166" t="s">
        <v>612</v>
      </c>
      <c r="K166" t="s">
        <v>613</v>
      </c>
      <c r="L166">
        <v>1348</v>
      </c>
      <c r="N166">
        <v>1009</v>
      </c>
      <c r="O166" t="s">
        <v>29</v>
      </c>
      <c r="P166" t="s">
        <v>29</v>
      </c>
      <c r="Q166">
        <v>1000</v>
      </c>
      <c r="X166">
        <v>0.002</v>
      </c>
      <c r="Y166">
        <v>35011</v>
      </c>
      <c r="Z166">
        <v>0</v>
      </c>
      <c r="AA166">
        <v>0</v>
      </c>
      <c r="AB166">
        <v>0</v>
      </c>
      <c r="AC166">
        <v>0</v>
      </c>
      <c r="AD166">
        <v>1</v>
      </c>
      <c r="AE166">
        <v>0</v>
      </c>
      <c r="AG166">
        <v>0.002</v>
      </c>
      <c r="AH166">
        <v>2</v>
      </c>
      <c r="AI166">
        <v>7674528</v>
      </c>
      <c r="AJ166">
        <v>166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</row>
    <row r="167" spans="1:44" ht="12.75">
      <c r="A167">
        <f>ROW(Source!A84)</f>
        <v>84</v>
      </c>
      <c r="B167">
        <v>7674529</v>
      </c>
      <c r="C167">
        <v>7674521</v>
      </c>
      <c r="D167">
        <v>5443318</v>
      </c>
      <c r="E167">
        <v>1</v>
      </c>
      <c r="F167">
        <v>1</v>
      </c>
      <c r="G167">
        <v>1</v>
      </c>
      <c r="H167">
        <v>3</v>
      </c>
      <c r="I167" t="s">
        <v>614</v>
      </c>
      <c r="J167" t="s">
        <v>615</v>
      </c>
      <c r="K167" t="s">
        <v>616</v>
      </c>
      <c r="L167">
        <v>1348</v>
      </c>
      <c r="N167">
        <v>1009</v>
      </c>
      <c r="O167" t="s">
        <v>29</v>
      </c>
      <c r="P167" t="s">
        <v>29</v>
      </c>
      <c r="Q167">
        <v>1000</v>
      </c>
      <c r="X167">
        <v>0.001</v>
      </c>
      <c r="Y167">
        <v>9526</v>
      </c>
      <c r="Z167">
        <v>0</v>
      </c>
      <c r="AA167">
        <v>0</v>
      </c>
      <c r="AB167">
        <v>0</v>
      </c>
      <c r="AC167">
        <v>0</v>
      </c>
      <c r="AD167">
        <v>1</v>
      </c>
      <c r="AE167">
        <v>0</v>
      </c>
      <c r="AG167">
        <v>0.001</v>
      </c>
      <c r="AH167">
        <v>2</v>
      </c>
      <c r="AI167">
        <v>7674529</v>
      </c>
      <c r="AJ167">
        <v>167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Kompanichenko</cp:lastModifiedBy>
  <cp:lastPrinted>2007-11-07T08:09:49Z</cp:lastPrinted>
  <dcterms:created xsi:type="dcterms:W3CDTF">2008-12-25T11:43:06Z</dcterms:created>
  <dcterms:modified xsi:type="dcterms:W3CDTF">2008-12-25T11:43:06Z</dcterms:modified>
  <cp:category/>
  <cp:version/>
  <cp:contentType/>
  <cp:contentStatus/>
</cp:coreProperties>
</file>