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4350" windowWidth="11160" windowHeight="2580" tabRatio="953" firstSheet="1" activeTab="1"/>
  </bookViews>
  <sheets>
    <sheet name="Лист2" sheetId="1" state="hidden" r:id="rId1"/>
    <sheet name="STRUCTURAL" sheetId="2" r:id="rId2"/>
  </sheets>
  <definedNames>
    <definedName name="_xlnm._FilterDatabase" localSheetId="1" hidden="1">'STRUCTURAL'!$F$11:$F$87</definedName>
    <definedName name="Z_4701E9CF_9029_4531_8D6D_C2913BEA9542_.wvu.PrintArea" localSheetId="1" hidden="1">'STRUCTURAL'!$B$2:$L$87</definedName>
    <definedName name="Z_4701E9CF_9029_4531_8D6D_C2913BEA9542_.wvu.PrintTitles" localSheetId="1" hidden="1">'STRUCTURAL'!$2:$7</definedName>
    <definedName name="Z_98D40A9D_7702_4775_B253_07C897360913_.wvu.Cols" localSheetId="1" hidden="1">'STRUCTURAL'!$H:$I</definedName>
    <definedName name="Z_98D40A9D_7702_4775_B253_07C897360913_.wvu.FilterData" localSheetId="1" hidden="1">'STRUCTURAL'!$B$9:$L$87</definedName>
    <definedName name="Z_98D40A9D_7702_4775_B253_07C897360913_.wvu.PrintArea" localSheetId="1" hidden="1">'STRUCTURAL'!$A$1:$L$87</definedName>
    <definedName name="Z_98D40A9D_7702_4775_B253_07C897360913_.wvu.PrintTitles" localSheetId="1" hidden="1">'STRUCTURAL'!$9:$9</definedName>
    <definedName name="Z_D12E53EC_64BE_465B_9C1E_89BC333D6B25_.wvu.PrintArea" localSheetId="1" hidden="1">'STRUCTURAL'!$B$2:$L$87</definedName>
    <definedName name="Z_D12E53EC_64BE_465B_9C1E_89BC333D6B25_.wvu.PrintTitles" localSheetId="1" hidden="1">'STRUCTURAL'!$2:$7</definedName>
    <definedName name="_xlnm.Print_Titles" localSheetId="1">'STRUCTURAL'!$9:$9</definedName>
    <definedName name="_xlnm.Print_Area" localSheetId="1">'STRUCTURAL'!$B$1:$L$88</definedName>
  </definedNames>
  <calcPr fullCalcOnLoad="1"/>
</workbook>
</file>

<file path=xl/sharedStrings.xml><?xml version="1.0" encoding="utf-8"?>
<sst xmlns="http://schemas.openxmlformats.org/spreadsheetml/2006/main" count="484" uniqueCount="264">
  <si>
    <t>incl in production building</t>
  </si>
  <si>
    <t>incl in Fillind and packing - Dry1</t>
  </si>
  <si>
    <t>м2</t>
  </si>
  <si>
    <t>Армирование отмостки сверху и снизу сеткой 5Вр-1/5Вр-1/100/100</t>
  </si>
  <si>
    <t>Summary sheet</t>
  </si>
  <si>
    <r>
      <t xml:space="preserve">Monolithic RC columns </t>
    </r>
    <r>
      <rPr>
        <b/>
        <sz val="9.5"/>
        <rFont val="Arial"/>
        <family val="2"/>
      </rPr>
      <t>400х400мм,</t>
    </r>
    <r>
      <rPr>
        <sz val="9.5"/>
        <rFont val="Arial"/>
        <family val="2"/>
      </rPr>
      <t xml:space="preserve"> with reinforcement A500, A240 </t>
    </r>
    <r>
      <rPr>
        <b/>
        <sz val="9.5"/>
        <rFont val="Arial"/>
        <family val="2"/>
      </rPr>
      <t xml:space="preserve">100kg/m³ </t>
    </r>
    <r>
      <rPr>
        <sz val="9.5"/>
        <rFont val="Arial"/>
        <family val="2"/>
      </rPr>
      <t xml:space="preserve">and concrete </t>
    </r>
    <r>
      <rPr>
        <b/>
        <sz val="9.5"/>
        <rFont val="Arial"/>
        <family val="2"/>
      </rPr>
      <t>В25</t>
    </r>
    <r>
      <rPr>
        <sz val="9.5"/>
        <rFont val="Arial"/>
        <family val="2"/>
      </rPr>
      <t>, formwork, joints</t>
    </r>
  </si>
  <si>
    <r>
      <t xml:space="preserve">Монолитные ж.б. колонны </t>
    </r>
    <r>
      <rPr>
        <b/>
        <sz val="9.5"/>
        <rFont val="Arial"/>
        <family val="2"/>
      </rPr>
      <t>400x400мм</t>
    </r>
    <r>
      <rPr>
        <sz val="9.5"/>
        <rFont val="Arial"/>
        <family val="2"/>
      </rPr>
      <t xml:space="preserve">, с армированием А500, А240, </t>
    </r>
    <r>
      <rPr>
        <b/>
        <sz val="9.5"/>
        <rFont val="Arial"/>
        <family val="2"/>
      </rPr>
      <t>100кг/м³,</t>
    </r>
    <r>
      <rPr>
        <sz val="9.5"/>
        <rFont val="Arial"/>
        <family val="2"/>
      </rPr>
      <t xml:space="preserve"> бетон </t>
    </r>
    <r>
      <rPr>
        <b/>
        <sz val="9.5"/>
        <rFont val="Arial"/>
        <family val="2"/>
      </rPr>
      <t xml:space="preserve">В25,  </t>
    </r>
    <r>
      <rPr>
        <sz val="9.5"/>
        <rFont val="Arial"/>
        <family val="2"/>
      </rPr>
      <t>с опалубкой, швами, закладными</t>
    </r>
  </si>
  <si>
    <r>
      <t xml:space="preserve">Монолитные ж.б. фундаментные балки, бетон </t>
    </r>
    <r>
      <rPr>
        <b/>
        <sz val="9.5"/>
        <rFont val="Arial"/>
        <family val="2"/>
      </rPr>
      <t>B25, W8</t>
    </r>
    <r>
      <rPr>
        <sz val="9.5"/>
        <rFont val="Arial"/>
        <family val="2"/>
      </rPr>
      <t xml:space="preserve"> и армирование A500, A240(</t>
    </r>
    <r>
      <rPr>
        <b/>
        <sz val="9.5"/>
        <rFont val="Arial"/>
        <family val="2"/>
      </rPr>
      <t>100кг/м3</t>
    </r>
    <r>
      <rPr>
        <sz val="9.5"/>
        <rFont val="Arial"/>
        <family val="2"/>
      </rPr>
      <t>), включая опaлубку</t>
    </r>
  </si>
  <si>
    <t>Precast r.c. piles</t>
  </si>
  <si>
    <t>Water supply and Sewerage</t>
  </si>
  <si>
    <t>Сборные ж.б. сваи</t>
  </si>
  <si>
    <t>Total
Check 3</t>
  </si>
  <si>
    <t>Упрочнитель (типа Master Top 300 и выше или аналог) 6кг/м2, толщина 8мм</t>
  </si>
  <si>
    <t>Bill of quantities</t>
  </si>
  <si>
    <t>Ведомость объемов работ</t>
  </si>
  <si>
    <t>Contractors logo/
Логотип Подрядчика</t>
  </si>
  <si>
    <t>Contractor / Подрядчик:</t>
  </si>
  <si>
    <t>Position / Должность</t>
  </si>
  <si>
    <t>Heat insulation under building floor slab -foam polysterole, 50mm</t>
  </si>
  <si>
    <t>Теплоизоляция под плитой пола - пенополистирол, 50мм</t>
  </si>
  <si>
    <t>Lean concrete В7,5 50 thick</t>
  </si>
  <si>
    <t>Бетонная подготовка, класса В7,5, t=50мм</t>
  </si>
  <si>
    <t>PE foil 0,2 mm waterproofing</t>
  </si>
  <si>
    <t>Гидроизоляция полиэтилен 0,2 мм</t>
  </si>
  <si>
    <t xml:space="preserve">Including compacted imported sand bedding, t=200mm. </t>
  </si>
  <si>
    <t>Песчаное основание (с уплотнением) завозным грунтом , t=200мм.</t>
  </si>
  <si>
    <t>Сепарация отмостки из ПЭ пленки 0,2мм</t>
  </si>
  <si>
    <t>Steel/PVC Provisions for undergrond utilities connection, installation, drainage,sewerage, water supply, electrical, mechanical utilities</t>
  </si>
  <si>
    <t>Закладные для пропуска коммуникаций - дренаж, канализация, водоснабжение, электроснабжение, инженерные сети.</t>
  </si>
  <si>
    <t>Sand-gravel base for floors omported soil (with compaction к=0,95), t=0,2m</t>
  </si>
  <si>
    <t>Песчано-гравийное основание под полы завозным грунтом (с уплотнением к=0,95), t=0,2м</t>
  </si>
  <si>
    <r>
      <t>g)</t>
    </r>
    <r>
      <rPr>
        <sz val="9.5"/>
        <rFont val="Arial"/>
        <family val="2"/>
      </rPr>
      <t>      Unit prices for steel works shall refer to totally erected and completed structures including sandblasting, priming and final painting and other erection  cleaning and making good the finished painting</t>
    </r>
  </si>
  <si>
    <t>g)Единичные расценки для работ по конструкциям должны включать все работы и затраты, связанные с возведением конструкции, включая очистку от песка, установку и окончательную покраску конструкцию, окончательную ее очистку</t>
  </si>
  <si>
    <t>E.Furtat</t>
  </si>
  <si>
    <t>Е.Фуртат</t>
  </si>
  <si>
    <t>K. Makridin</t>
  </si>
  <si>
    <t>К. Макридин</t>
  </si>
  <si>
    <t>M.Senichev</t>
  </si>
  <si>
    <t>М.Сеничев</t>
  </si>
  <si>
    <t>Maggi Vyazniki</t>
  </si>
  <si>
    <t>Магги Вязники</t>
  </si>
  <si>
    <t>LLC "Nestle Russia"</t>
  </si>
  <si>
    <t>ООО «Нестле Россия»</t>
  </si>
  <si>
    <t>Unit price for work, rub
Цена за работу, руб</t>
  </si>
  <si>
    <t>Unit price for material, rub
Цена за материал, руб</t>
  </si>
  <si>
    <t>Unit price, rub
Цена за единицу,руб</t>
  </si>
  <si>
    <t>Subtotals, rub
Стоимость, руб</t>
  </si>
  <si>
    <t>Total price, rub
Oбщая стоимость, руб</t>
  </si>
  <si>
    <t>Автомобильные весы</t>
  </si>
  <si>
    <t>Инфраструктура</t>
  </si>
  <si>
    <t>Балки стропильные, сталь класса С345, С255</t>
  </si>
  <si>
    <t>Монолитные ж.б. фундаментные балки</t>
  </si>
  <si>
    <t>Отмостка, бетон В15, t=150мм, ширина=100мм</t>
  </si>
  <si>
    <t>All the unit prices for Structural part should include:</t>
  </si>
  <si>
    <t>Все единичные расценки части "Конструкции" должны включать:</t>
  </si>
  <si>
    <r>
      <t>h)</t>
    </r>
    <r>
      <rPr>
        <sz val="9.5"/>
        <rFont val="Arial"/>
        <family val="2"/>
      </rPr>
      <t>      The Bidder should foresee and include into the unit cost  all the wastage, laps, weights, of welding, rivert bolts and similar and include into the unit rate</t>
    </r>
  </si>
  <si>
    <t>h)Участник тендера должен предвидеть и включить в единичные расценки излишки металла, перехлесты, вес сварки и т.п. для того, чтобы заложить запас данных элементов в каждую единичную расценку</t>
  </si>
  <si>
    <r>
      <t>i)</t>
    </r>
    <r>
      <rPr>
        <sz val="9.5"/>
        <rFont val="Arial"/>
        <family val="2"/>
      </rPr>
      <t>         All the struts, props and all visible protruding corners shall be provided with triangle fillets placed in the angles for the forms should be included into the form work and included into the unit price of the concrete structures;</t>
    </r>
  </si>
  <si>
    <t>i)Все видимые углы железнобетонных конструкций должны быть выполнены со снятием фаски, что должно быть предусмотрено в установленной опалубке и включено в стоимость единичных расценок железобетонных конструкций;</t>
  </si>
  <si>
    <r>
      <t xml:space="preserve">j) All the unit prices should </t>
    </r>
    <r>
      <rPr>
        <b/>
        <sz val="9.5"/>
        <rFont val="Arial"/>
        <family val="2"/>
      </rPr>
      <t xml:space="preserve">not </t>
    </r>
    <r>
      <rPr>
        <sz val="9.5"/>
        <rFont val="Arial"/>
        <family val="2"/>
      </rPr>
      <t>include VAT</t>
    </r>
  </si>
  <si>
    <r>
      <t xml:space="preserve">j) все единичные расценки </t>
    </r>
    <r>
      <rPr>
        <b/>
        <sz val="9.5"/>
        <rFont val="Arial"/>
        <family val="2"/>
      </rPr>
      <t>не должны</t>
    </r>
    <r>
      <rPr>
        <sz val="9.5"/>
        <rFont val="Arial"/>
        <family val="2"/>
      </rPr>
      <t xml:space="preserve"> включать НДС</t>
    </r>
  </si>
  <si>
    <t>Sawcut in slab on one third of its thickness with fill it by germetic</t>
  </si>
  <si>
    <t>Пропил в плите на одну треть ее толщины c заполнением его герметиком</t>
  </si>
  <si>
    <t>Roof bracings, steel С245</t>
  </si>
  <si>
    <t>Связи по покрытию, сталь класса С245</t>
  </si>
  <si>
    <t>Summary table</t>
  </si>
  <si>
    <t>Сводная таблица</t>
  </si>
  <si>
    <t xml:space="preserve">Waterprofing PE 0,2 mm </t>
  </si>
  <si>
    <t>Reinforcement upper and lower road mesh 5Вр-1/5Вр-1/100/100.</t>
  </si>
  <si>
    <t>Bolts and self-screws (1% of bearing structures weight)</t>
  </si>
  <si>
    <t>Болты и саморезы (1% от веса несущих конструкций)</t>
  </si>
  <si>
    <t>6251002_3</t>
  </si>
  <si>
    <t>Automatic fire fighting system</t>
  </si>
  <si>
    <t>АУПТ и ВПВ</t>
  </si>
  <si>
    <t>Embedded steel items</t>
  </si>
  <si>
    <t xml:space="preserve">Закладные детали </t>
  </si>
  <si>
    <t>Steel connection details</t>
  </si>
  <si>
    <t>Детали узлов стальных конструкций</t>
  </si>
  <si>
    <t>Fire alarm &amp; evacuation system</t>
  </si>
  <si>
    <t>СПC, COУЭ</t>
  </si>
  <si>
    <t>Smoke protection system</t>
  </si>
  <si>
    <t>СПДЗ</t>
  </si>
  <si>
    <t>Административное здание (2)</t>
  </si>
  <si>
    <t>Здание инженерного обеспечения (3)</t>
  </si>
  <si>
    <t>Склад сырья (5)</t>
  </si>
  <si>
    <t>Производственное здание (6)</t>
  </si>
  <si>
    <t>Крытый переход (7.1)</t>
  </si>
  <si>
    <t>Name / Ф.И.О.</t>
  </si>
  <si>
    <t>Signature/
 Подпись</t>
  </si>
  <si>
    <t>Stamp/ М.П.</t>
  </si>
  <si>
    <t>Internal landplot fire fighting piping</t>
  </si>
  <si>
    <t>Внутриплощадочный пожарный водопровод</t>
  </si>
  <si>
    <t>m3</t>
  </si>
  <si>
    <t xml:space="preserve">Waterproofing, bitumen mastic 2 layers
</t>
  </si>
  <si>
    <t>Крытый переход (7.2)</t>
  </si>
  <si>
    <t>Крытый переход (7.3)</t>
  </si>
  <si>
    <t>Склад готовой продукции (8)</t>
  </si>
  <si>
    <t>Здание фасовки 1 стадия (9.1)</t>
  </si>
  <si>
    <t>Здание фасовки 2 стадия (9.2)</t>
  </si>
  <si>
    <t>Насосная станция и резервуары с водой (12)</t>
  </si>
  <si>
    <t>Дизельные резервуары и насосная станция (13)</t>
  </si>
  <si>
    <t>Трубная эстакада (14)</t>
  </si>
  <si>
    <t>Очистные сооружения промышленных стоков (18)</t>
  </si>
  <si>
    <t>Очистные сооружения ливневых вод (19)</t>
  </si>
  <si>
    <t>ГРП (25)</t>
  </si>
  <si>
    <t>Приямок для автоцистерны (27)</t>
  </si>
  <si>
    <r>
      <t>КПП</t>
    </r>
    <r>
      <rPr>
        <sz val="9.5"/>
        <rFont val="Arial"/>
        <family val="2"/>
      </rPr>
      <t xml:space="preserve"> (1)</t>
    </r>
  </si>
  <si>
    <t>Gate house (1)</t>
  </si>
  <si>
    <t>Office building (2)</t>
  </si>
  <si>
    <t>General services building (3)</t>
  </si>
  <si>
    <t>Бытовой корпус и столовая (4, 10)</t>
  </si>
  <si>
    <t xml:space="preserve">Social building and canteen (4, 10) </t>
  </si>
  <si>
    <t>Raw material warehouse (5)</t>
  </si>
  <si>
    <t>Production building (Process-Dry) (6)</t>
  </si>
  <si>
    <t>Covered passage (7.1)</t>
  </si>
  <si>
    <t>Covered passage (7.2)</t>
  </si>
  <si>
    <t>Covered passage (7.3)</t>
  </si>
  <si>
    <t>Finished products warehouse (8)</t>
  </si>
  <si>
    <t>Fillind and packing - Dry1 (9.1)</t>
  </si>
  <si>
    <t>Fillind and packing - Dry1 (9.2)</t>
  </si>
  <si>
    <t>Water tank and pumping station (12)</t>
  </si>
  <si>
    <t>Diesel tanks and pumping station (13)</t>
  </si>
  <si>
    <t>Pipe bridge (14)</t>
  </si>
  <si>
    <t>Treatment facilities (18)</t>
  </si>
  <si>
    <t>Storm water treatment facilities (19)</t>
  </si>
  <si>
    <t>GRS (25)</t>
  </si>
  <si>
    <t>Pit for truks (27)</t>
  </si>
  <si>
    <t>pcs/шт.</t>
  </si>
  <si>
    <r>
      <t>m</t>
    </r>
    <r>
      <rPr>
        <vertAlign val="superscript"/>
        <sz val="9.5"/>
        <rFont val="Arial"/>
        <family val="2"/>
      </rPr>
      <t>3</t>
    </r>
  </si>
  <si>
    <t>Backfilling of foundations with imported coarse sand GOST 8736 with compaction by layers 300 mm, compaction rate 0,95</t>
  </si>
  <si>
    <t>Обратная засыпка фундаментов завозным песком крупным по ГОСТ 8736 с послойным уплотнением по 300 мм к упл 0,95</t>
  </si>
  <si>
    <t>Гидроизоляция, битумная мастика 2 слоя</t>
  </si>
  <si>
    <r>
      <t>m</t>
    </r>
    <r>
      <rPr>
        <vertAlign val="superscript"/>
        <sz val="9.5"/>
        <rFont val="Arial"/>
        <family val="2"/>
      </rPr>
      <t>2</t>
    </r>
  </si>
  <si>
    <r>
      <t>Priming and painting of steel structures, 30m</t>
    </r>
    <r>
      <rPr>
        <vertAlign val="superscript"/>
        <sz val="9.5"/>
        <rFont val="Arial"/>
        <family val="2"/>
      </rPr>
      <t>2</t>
    </r>
    <r>
      <rPr>
        <sz val="9.5"/>
        <rFont val="Arial"/>
        <family val="2"/>
      </rPr>
      <t>/t</t>
    </r>
  </si>
  <si>
    <r>
      <t>Грунтование и окраска стальных конструкций, 30м</t>
    </r>
    <r>
      <rPr>
        <vertAlign val="superscript"/>
        <sz val="9.5"/>
        <rFont val="Arial"/>
        <family val="2"/>
      </rPr>
      <t>2</t>
    </r>
    <r>
      <rPr>
        <sz val="9.5"/>
        <rFont val="Arial"/>
        <family val="2"/>
      </rPr>
      <t>/т</t>
    </r>
  </si>
  <si>
    <t>Гидроизоляция, полиэтилен, t=0,2мм</t>
  </si>
  <si>
    <t>Monolitic r.c. foundation beams</t>
  </si>
  <si>
    <t>set</t>
  </si>
  <si>
    <t>Extension joint of width 20 mm for floor of thickness 200 mm (Structure: 
1. polyurethane sealant (cord of diameter 20 mm) = 1 rm.; 
2. slab of polyurethane = 0,2 m2; 
3. plastic pipe Ø25 mm, L=1000 mm); 
4. reinforcement Ø16 А III , L=800 mm)</t>
  </si>
  <si>
    <t>Деформационный шов шириной 10 мм для пола толщ. 200 мм (Состав:
1.полиуретановый герметик (шнур диаметром 20 мм) = 1 п.м.; 
2.плита из полиуретана = 0,2 м2; 
3.пластиковая трубка Ø25 мм, L=1000 мм); 
4.арматура Ø16 А III , L=800 мм)</t>
  </si>
  <si>
    <t>Monolitic RC columns</t>
  </si>
  <si>
    <t>Pillars sections, steel C245</t>
  </si>
  <si>
    <t>Надколонники, сталь С245</t>
  </si>
  <si>
    <t xml:space="preserve">Deformation joint
</t>
  </si>
  <si>
    <t>Деформационный шов</t>
  </si>
  <si>
    <t>t</t>
  </si>
  <si>
    <t xml:space="preserve">Монолитные ж.б. колонны </t>
  </si>
  <si>
    <t>Metal Structures</t>
  </si>
  <si>
    <t>Металлоконструкции</t>
  </si>
  <si>
    <t>Piles</t>
  </si>
  <si>
    <t>Свайное основание</t>
  </si>
  <si>
    <t>Foundations</t>
  </si>
  <si>
    <t>Фундаменты</t>
  </si>
  <si>
    <t>Полы</t>
  </si>
  <si>
    <t xml:space="preserve">Floors </t>
  </si>
  <si>
    <t>Columns, steel C245</t>
  </si>
  <si>
    <t>Primary and secondary trusses, steel С345, С255</t>
  </si>
  <si>
    <t>Paving around building</t>
  </si>
  <si>
    <t>Отмостка</t>
  </si>
  <si>
    <t>Внутриплощадочные сети</t>
  </si>
  <si>
    <t>Водоснабжение и Водоотведение</t>
  </si>
  <si>
    <t>Landplot networks</t>
  </si>
  <si>
    <t>Temporary site facilities</t>
  </si>
  <si>
    <t>Временные здания и сооружения</t>
  </si>
  <si>
    <t>a) Cтоимость работы машин и механизмов;</t>
  </si>
  <si>
    <t>b) Cтоимость работы людей, включая накладные, социальные отчисления, расходы на командировки и любые бонусы к оплате, относящиеся к работе в отдаленных от дома регионах, стоимость официальных регистраций для иностранных рабочих;</t>
  </si>
  <si>
    <t>с) Любые дополнительные бонусы для людей, вовлеченных в строительство, работающих в зимних условиях (см. График строительства) или в стесненных условиях строительства;</t>
  </si>
  <si>
    <t>Purlings, steel С245</t>
  </si>
  <si>
    <t xml:space="preserve">Прогоны, сталь класса С245 </t>
  </si>
  <si>
    <t>m</t>
  </si>
  <si>
    <r>
      <t xml:space="preserve">Install prefabricated reinforced concrete piles. Piles to be </t>
    </r>
    <r>
      <rPr>
        <b/>
        <sz val="9"/>
        <rFont val="Arial"/>
        <family val="2"/>
      </rPr>
      <t>300x300mm piles of length 10m</t>
    </r>
    <r>
      <rPr>
        <sz val="9"/>
        <rFont val="Arial"/>
        <family val="2"/>
      </rPr>
      <t>. Cost includes for all works to install piles (rig, ground preparation etc) including preparation of piles for pile caps</t>
    </r>
  </si>
  <si>
    <t>Колонны фахверковые, сталь класса С245</t>
  </si>
  <si>
    <t>Фермы подстропильные и стропильные, сталь класса С345, С255</t>
  </si>
  <si>
    <t>m2</t>
  </si>
  <si>
    <t>Primary beams, steel С345, С255</t>
  </si>
  <si>
    <t>Сolumns, steel С345, С255</t>
  </si>
  <si>
    <t>Колонны, сталь класса С245</t>
  </si>
  <si>
    <r>
      <t>a)</t>
    </r>
    <r>
      <rPr>
        <sz val="9.5"/>
        <rFont val="Arial"/>
        <family val="2"/>
      </rPr>
      <t>      Work of machines and mechanisms</t>
    </r>
  </si>
  <si>
    <t>Reinforcing element (type Master Top 300 and higher, or another analoque) 6kg/m2</t>
  </si>
  <si>
    <t>Paving around building, concrete B15, thickness= 150mm, width=100mm</t>
  </si>
  <si>
    <t>Weight bridge</t>
  </si>
  <si>
    <t xml:space="preserve">Weighbridge </t>
  </si>
  <si>
    <t>Infrastrural</t>
  </si>
  <si>
    <t>Monolith RC structures</t>
  </si>
  <si>
    <t>Монолитные ж.б. конструкции надземной части здания</t>
  </si>
  <si>
    <t>11</t>
  </si>
  <si>
    <t>3</t>
  </si>
  <si>
    <t>4</t>
  </si>
  <si>
    <t>5</t>
  </si>
  <si>
    <t>6</t>
  </si>
  <si>
    <t>7</t>
  </si>
  <si>
    <t>8</t>
  </si>
  <si>
    <t>9</t>
  </si>
  <si>
    <t>10</t>
  </si>
  <si>
    <t>12</t>
  </si>
  <si>
    <t>Земляные работы</t>
  </si>
  <si>
    <r>
      <t>b)</t>
    </r>
    <r>
      <rPr>
        <sz val="9.5"/>
        <rFont val="Arial"/>
        <family val="2"/>
      </rPr>
      <t>      Work of people, including overheads, social costs, costs of business trips or any bonuses for working in the remoted from home conditions, official registrations for foreign workers</t>
    </r>
  </si>
  <si>
    <r>
      <t>c)</t>
    </r>
    <r>
      <rPr>
        <sz val="9.5"/>
        <rFont val="Arial"/>
        <family val="2"/>
      </rPr>
      <t>      Any additional bonuses for working in the winter conditions (see the Construction schedule)</t>
    </r>
  </si>
  <si>
    <r>
      <t>d)</t>
    </r>
    <r>
      <rPr>
        <sz val="9.5"/>
        <rFont val="Arial"/>
        <family val="2"/>
      </rPr>
      <t>      Concrete works should include: scaffolding, formwork, fastening and all the possible connecting elements</t>
    </r>
  </si>
  <si>
    <t>d)Бетонные работы должны включать: работы по возведению лесов, опалубку, связующие элементы и все возможные болты, гайки, шурупы</t>
  </si>
  <si>
    <t>Итоговый лист</t>
  </si>
  <si>
    <t>01</t>
  </si>
  <si>
    <t>1</t>
  </si>
  <si>
    <t>2</t>
  </si>
  <si>
    <t>Date:</t>
  </si>
  <si>
    <t>Архитектура</t>
  </si>
  <si>
    <t>Structural</t>
  </si>
  <si>
    <t>Description</t>
  </si>
  <si>
    <t>Описание</t>
  </si>
  <si>
    <t>Part:</t>
  </si>
  <si>
    <t>Documentnr./ № документа:</t>
  </si>
  <si>
    <t>Revision / Ревизия:</t>
  </si>
  <si>
    <t>End of part</t>
  </si>
  <si>
    <t>Quantity
Количество</t>
  </si>
  <si>
    <t>Unit
Ед.изм.</t>
  </si>
  <si>
    <t>Item number
Номер п/п</t>
  </si>
  <si>
    <t>Total
Check 1</t>
  </si>
  <si>
    <t>Total
Check 2</t>
  </si>
  <si>
    <t>Конструкции</t>
  </si>
  <si>
    <t>Author:</t>
  </si>
  <si>
    <t>Составил:</t>
  </si>
  <si>
    <t>Client:</t>
  </si>
  <si>
    <t>Заказчик:</t>
  </si>
  <si>
    <t>Project:</t>
  </si>
  <si>
    <t>Проект:</t>
  </si>
  <si>
    <t>Checked:</t>
  </si>
  <si>
    <t>Проверил:</t>
  </si>
  <si>
    <t>Описание:</t>
  </si>
  <si>
    <t>Description:</t>
  </si>
  <si>
    <t>Seen:</t>
  </si>
  <si>
    <t>Просмотрено:</t>
  </si>
  <si>
    <t>Часть:</t>
  </si>
  <si>
    <t>Architectural</t>
  </si>
  <si>
    <t>Notes
Комментарии</t>
  </si>
  <si>
    <t>TOTAL</t>
  </si>
  <si>
    <t>ИТОГО</t>
  </si>
  <si>
    <t>13</t>
  </si>
  <si>
    <t>Soil Works</t>
  </si>
  <si>
    <r>
      <t>f)</t>
    </r>
    <r>
      <rPr>
        <sz val="9.5"/>
        <rFont val="Arial"/>
        <family val="2"/>
      </rPr>
      <t>       The required corrosion insulation of sheet lead between different materials shall be included</t>
    </r>
  </si>
  <si>
    <t>f)Требуемая антикоррозийная защита металла между различными материалами должна быть включена в единичные расценки</t>
  </si>
  <si>
    <r>
      <t xml:space="preserve">Mонтаж сборной ж/б сваи заводского изготовления. Сваи </t>
    </r>
    <r>
      <rPr>
        <b/>
        <sz val="9"/>
        <rFont val="Arial"/>
        <family val="2"/>
      </rPr>
      <t xml:space="preserve">300Х300 мм длиной 10м. </t>
    </r>
    <r>
      <rPr>
        <sz val="9"/>
        <rFont val="Arial"/>
        <family val="2"/>
      </rPr>
      <t>Стоимость включает все работы по монтажу сваи (включая срезку оголовков свай)</t>
    </r>
  </si>
  <si>
    <t>Drilling of leader holes of diameter 200 mm to a depth of 7-8m.</t>
  </si>
  <si>
    <t>Бурение лидерных скважин диаметром 200мм на глубину 8-9м</t>
  </si>
  <si>
    <t xml:space="preserve">Foundation beams, сoncrete В25 with reinforcement А500, А240 (50kg/m3), including form work  </t>
  </si>
  <si>
    <r>
      <t xml:space="preserve">Монолитный ж.б. </t>
    </r>
    <r>
      <rPr>
        <b/>
        <sz val="9.5"/>
        <rFont val="Arial"/>
        <family val="2"/>
      </rPr>
      <t>ростверк</t>
    </r>
    <r>
      <rPr>
        <sz val="9.5"/>
        <rFont val="Arial"/>
        <family val="2"/>
      </rPr>
      <t xml:space="preserve">, бетон класса </t>
    </r>
    <r>
      <rPr>
        <b/>
        <sz val="9.5"/>
        <rFont val="Arial"/>
        <family val="2"/>
      </rPr>
      <t>В25</t>
    </r>
    <r>
      <rPr>
        <sz val="9.5"/>
        <rFont val="Arial"/>
        <family val="2"/>
      </rPr>
      <t>, армирование А500, А240 (</t>
    </r>
    <r>
      <rPr>
        <b/>
        <sz val="9.5"/>
        <rFont val="Arial"/>
        <family val="2"/>
      </rPr>
      <t>50кг/m3</t>
    </r>
    <r>
      <rPr>
        <sz val="9.5"/>
        <rFont val="Arial"/>
        <family val="2"/>
      </rPr>
      <t>), включая опалубку</t>
    </r>
  </si>
  <si>
    <r>
      <t xml:space="preserve">Supply and installation of monolithic RC foundation beams, including formwork, concrete </t>
    </r>
    <r>
      <rPr>
        <b/>
        <sz val="9.5"/>
        <rFont val="Arial"/>
        <family val="2"/>
      </rPr>
      <t>B25, W8</t>
    </r>
    <r>
      <rPr>
        <sz val="9.5"/>
        <rFont val="Arial"/>
        <family val="2"/>
      </rPr>
      <t xml:space="preserve"> and reinforcement A500, A240 (</t>
    </r>
    <r>
      <rPr>
        <b/>
        <sz val="9.5"/>
        <rFont val="Arial"/>
        <family val="2"/>
      </rPr>
      <t>100kg/m</t>
    </r>
    <r>
      <rPr>
        <b/>
        <vertAlign val="superscript"/>
        <sz val="9.5"/>
        <rFont val="Arial"/>
        <family val="2"/>
      </rPr>
      <t>3</t>
    </r>
    <r>
      <rPr>
        <sz val="9.5"/>
        <rFont val="Arial"/>
        <family val="2"/>
      </rPr>
      <t>)</t>
    </r>
  </si>
  <si>
    <r>
      <t xml:space="preserve">Retaining walls, сoncrete </t>
    </r>
    <r>
      <rPr>
        <b/>
        <sz val="9.5"/>
        <rFont val="Arial"/>
        <family val="2"/>
      </rPr>
      <t>В25</t>
    </r>
    <r>
      <rPr>
        <sz val="9.5"/>
        <rFont val="Arial"/>
        <family val="2"/>
      </rPr>
      <t xml:space="preserve"> with reinforcement А500, А240 (</t>
    </r>
    <r>
      <rPr>
        <b/>
        <sz val="9.5"/>
        <rFont val="Arial"/>
        <family val="2"/>
      </rPr>
      <t>50kg/m</t>
    </r>
    <r>
      <rPr>
        <b/>
        <vertAlign val="superscript"/>
        <sz val="9.5"/>
        <rFont val="Arial"/>
        <family val="2"/>
      </rPr>
      <t>3</t>
    </r>
    <r>
      <rPr>
        <sz val="9.5"/>
        <rFont val="Arial"/>
        <family val="2"/>
      </rPr>
      <t xml:space="preserve">), including form work  </t>
    </r>
  </si>
  <si>
    <r>
      <t xml:space="preserve">Монолитные ж.б. подпорные стены, бетон класса </t>
    </r>
    <r>
      <rPr>
        <b/>
        <sz val="9.5"/>
        <rFont val="Arial"/>
        <family val="2"/>
      </rPr>
      <t>В25</t>
    </r>
    <r>
      <rPr>
        <sz val="9.5"/>
        <rFont val="Arial"/>
        <family val="2"/>
      </rPr>
      <t>, армирование А500, А240 (</t>
    </r>
    <r>
      <rPr>
        <b/>
        <sz val="9.5"/>
        <rFont val="Arial"/>
        <family val="2"/>
      </rPr>
      <t>50кг/m</t>
    </r>
    <r>
      <rPr>
        <b/>
        <vertAlign val="superscript"/>
        <sz val="9.5"/>
        <rFont val="Arial"/>
        <family val="2"/>
      </rPr>
      <t>3</t>
    </r>
    <r>
      <rPr>
        <sz val="9.5"/>
        <rFont val="Arial"/>
        <family val="2"/>
      </rPr>
      <t>), включая опалубку</t>
    </r>
  </si>
  <si>
    <r>
      <t xml:space="preserve">Construct reinforced concreat ground slab, </t>
    </r>
    <r>
      <rPr>
        <b/>
        <sz val="9.5"/>
        <rFont val="Arial"/>
        <family val="2"/>
      </rPr>
      <t>B30,  t=200mm with reinforcement 120kg/m</t>
    </r>
    <r>
      <rPr>
        <b/>
        <vertAlign val="superscript"/>
        <sz val="9.5"/>
        <rFont val="Arial"/>
        <family val="2"/>
      </rPr>
      <t>3</t>
    </r>
    <r>
      <rPr>
        <sz val="9.5"/>
        <rFont val="Arial"/>
        <family val="2"/>
      </rPr>
      <t xml:space="preserve"> and formwork</t>
    </r>
  </si>
  <si>
    <r>
      <t xml:space="preserve">Устройство монолитного ж.б. пола первого этажа - </t>
    </r>
    <r>
      <rPr>
        <b/>
        <sz val="9.5"/>
        <rFont val="Arial"/>
        <family val="2"/>
      </rPr>
      <t>бетон В30, t=200мм, армирование 120кг/м</t>
    </r>
    <r>
      <rPr>
        <b/>
        <vertAlign val="superscript"/>
        <sz val="9.5"/>
        <rFont val="Arial"/>
        <family val="2"/>
      </rPr>
      <t>3</t>
    </r>
    <r>
      <rPr>
        <sz val="9.5"/>
        <rFont val="Arial"/>
        <family val="2"/>
      </rPr>
      <t xml:space="preserve"> с опалубкой, швами, закладными</t>
    </r>
  </si>
  <si>
    <t xml:space="preserve">Extension joint of width 10 mm for floor of thickness 200 mm (Structure: 
1. polyurethane sealant (cord of diameter 10 mm) = 1 rm.; 
2. slab of polyurethane = 0,20 m2; 
</t>
  </si>
  <si>
    <t xml:space="preserve">Деформационный шов шириной 10 мм для пола толщ. 200 мм (Состав:
1.полиуретановый герметик (шнур диаметром 10 мм) = 1 п.м.; 
2.плита из полиуретана = 0,20 м2; </t>
  </si>
  <si>
    <r>
      <t xml:space="preserve">Monolithic RC columns </t>
    </r>
    <r>
      <rPr>
        <b/>
        <sz val="9.5"/>
        <rFont val="Arial"/>
        <family val="2"/>
      </rPr>
      <t>500х500мм,</t>
    </r>
    <r>
      <rPr>
        <sz val="9.5"/>
        <rFont val="Arial"/>
        <family val="2"/>
      </rPr>
      <t xml:space="preserve"> with reinforcement A500, A240 </t>
    </r>
    <r>
      <rPr>
        <b/>
        <sz val="9.5"/>
        <rFont val="Arial"/>
        <family val="2"/>
      </rPr>
      <t xml:space="preserve">100kg/m³ </t>
    </r>
    <r>
      <rPr>
        <sz val="9.5"/>
        <rFont val="Arial"/>
        <family val="2"/>
      </rPr>
      <t xml:space="preserve">and concrete </t>
    </r>
    <r>
      <rPr>
        <b/>
        <sz val="9.5"/>
        <rFont val="Arial"/>
        <family val="2"/>
      </rPr>
      <t>В25</t>
    </r>
  </si>
  <si>
    <r>
      <t xml:space="preserve">Монолитные ж.б. колонны </t>
    </r>
    <r>
      <rPr>
        <b/>
        <sz val="9.5"/>
        <rFont val="Arial"/>
        <family val="2"/>
      </rPr>
      <t>500x500мм</t>
    </r>
    <r>
      <rPr>
        <sz val="9.5"/>
        <rFont val="Arial"/>
        <family val="2"/>
      </rPr>
      <t xml:space="preserve">, с армированием А500, А240, </t>
    </r>
    <r>
      <rPr>
        <b/>
        <sz val="9.5"/>
        <rFont val="Arial"/>
        <family val="2"/>
      </rPr>
      <t>100кг/м³,</t>
    </r>
    <r>
      <rPr>
        <sz val="9.5"/>
        <rFont val="Arial"/>
        <family val="2"/>
      </rPr>
      <t xml:space="preserve"> бетон </t>
    </r>
    <r>
      <rPr>
        <b/>
        <sz val="9.5"/>
        <rFont val="Arial"/>
        <family val="2"/>
      </rPr>
      <t xml:space="preserve">В25,  </t>
    </r>
    <r>
      <rPr>
        <sz val="9.5"/>
        <rFont val="Arial"/>
        <family val="2"/>
      </rPr>
      <t>с опалубкой, швами, закладными</t>
    </r>
  </si>
  <si>
    <t>Профлист покрытия H153-840-1 (оцинкованый)</t>
  </si>
  <si>
    <t>Профлист покрытия H 114-750-0,9(оцинкованый)</t>
  </si>
  <si>
    <t>incl in stage 1</t>
  </si>
  <si>
    <t>Subtotals, EURO
Стоимость, евро</t>
  </si>
  <si>
    <t>Total price, EURO
Oбщая стоимость, евро</t>
  </si>
  <si>
    <t>Rev1</t>
  </si>
  <si>
    <t>Corrugated galvanized  steel sheets H153-840-1</t>
  </si>
  <si>
    <t>Corrugated galvanized  steel sheets H 114-750-0,9</t>
  </si>
  <si>
    <t>MATERIAL WAREHOUSE</t>
  </si>
  <si>
    <t>СКЛАД</t>
  </si>
</sst>
</file>

<file path=xl/styles.xml><?xml version="1.0" encoding="utf-8"?>
<styleSheet xmlns="http://schemas.openxmlformats.org/spreadsheetml/2006/main">
  <numFmts count="4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_-* #,##0.0_р_._-;\-* #,##0.0_р_._-;_-* &quot;-&quot;??_р_._-;_-@_-"/>
    <numFmt numFmtId="189" formatCode="#,##0.00_ ;\-#,##0.00\ "/>
    <numFmt numFmtId="190" formatCode="_([$RUR]\ * #,##0.00_);_([$RUR]\ * \(#,##0.00\);_([$RUR]\ * &quot;-&quot;??_);_(@_)"/>
    <numFmt numFmtId="191" formatCode="0.0"/>
    <numFmt numFmtId="192" formatCode="#,##0_ ;\-#,##0\ "/>
    <numFmt numFmtId="193" formatCode="_-* #,##0_р_._-;\-* #,##0_р_._-;_-* &quot;-&quot;??_р_._-;_-@_-"/>
    <numFmt numFmtId="194" formatCode="#,##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_ ;\-#,##0.000\ "/>
    <numFmt numFmtId="200" formatCode="0.0000"/>
    <numFmt numFmtId="201" formatCode="0.000"/>
  </numFmts>
  <fonts count="61">
    <font>
      <sz val="10"/>
      <name val="Arial"/>
      <family val="0"/>
    </font>
    <font>
      <sz val="11"/>
      <color indexed="28"/>
      <name val="Calibri"/>
      <family val="2"/>
    </font>
    <font>
      <sz val="9"/>
      <name val="Arial"/>
      <family val="2"/>
    </font>
    <font>
      <sz val="10"/>
      <name val="Helv"/>
      <family val="0"/>
    </font>
    <font>
      <sz val="8"/>
      <name val="Arial"/>
      <family val="2"/>
    </font>
    <font>
      <sz val="9.5"/>
      <name val="Arial"/>
      <family val="2"/>
    </font>
    <font>
      <b/>
      <sz val="9.5"/>
      <name val="Arial"/>
      <family val="2"/>
    </font>
    <font>
      <b/>
      <sz val="9.5"/>
      <color indexed="9"/>
      <name val="Arial"/>
      <family val="2"/>
    </font>
    <font>
      <sz val="9.5"/>
      <color indexed="48"/>
      <name val="Arial"/>
      <family val="2"/>
    </font>
    <font>
      <b/>
      <i/>
      <sz val="9.5"/>
      <name val="Arial"/>
      <family val="2"/>
    </font>
    <font>
      <b/>
      <sz val="9.5"/>
      <color indexed="10"/>
      <name val="Arial"/>
      <family val="2"/>
    </font>
    <font>
      <b/>
      <sz val="10"/>
      <name val="Arial"/>
      <family val="2"/>
    </font>
    <font>
      <i/>
      <sz val="9.5"/>
      <name val="Arial"/>
      <family val="2"/>
    </font>
    <font>
      <b/>
      <sz val="9"/>
      <name val="Arial"/>
      <family val="2"/>
    </font>
    <font>
      <sz val="9"/>
      <color indexed="10"/>
      <name val="Arial"/>
      <family val="2"/>
    </font>
    <font>
      <sz val="9.5"/>
      <color indexed="8"/>
      <name val="Arial"/>
      <family val="2"/>
    </font>
    <font>
      <sz val="9.5"/>
      <color indexed="9"/>
      <name val="Arial"/>
      <family val="2"/>
    </font>
    <font>
      <sz val="9.5"/>
      <color indexed="14"/>
      <name val="Arial"/>
      <family val="2"/>
    </font>
    <font>
      <vertAlign val="superscript"/>
      <sz val="9.5"/>
      <name val="Arial"/>
      <family val="2"/>
    </font>
    <font>
      <b/>
      <vertAlign val="superscript"/>
      <sz val="9.5"/>
      <name val="Arial"/>
      <family val="2"/>
    </font>
    <font>
      <sz val="9.5"/>
      <color indexed="10"/>
      <name val="Arial"/>
      <family val="2"/>
    </font>
    <font>
      <sz val="24"/>
      <name val="Arial"/>
      <family val="2"/>
    </font>
    <font>
      <b/>
      <sz val="2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24"/>
      <name val="Calibri"/>
      <family val="2"/>
    </font>
    <font>
      <b/>
      <sz val="13"/>
      <color indexed="24"/>
      <name val="Calibri"/>
      <family val="2"/>
    </font>
    <font>
      <b/>
      <sz val="11"/>
      <color indexed="2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4"/>
      <name val="Cambria"/>
      <family val="2"/>
    </font>
    <font>
      <b/>
      <sz val="11"/>
      <color indexed="2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2"/>
        <bgColor indexed="64"/>
      </patternFill>
    </fill>
    <fill>
      <patternFill patternType="solid">
        <fgColor indexed="8"/>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5"/>
        <bgColor indexed="64"/>
      </patternFill>
    </fill>
  </fills>
  <borders count="45">
    <border>
      <left/>
      <right/>
      <top/>
      <bottom/>
      <diagonal/>
    </border>
    <border>
      <left style="thin"/>
      <right style="thin"/>
      <top style="hair"/>
      <bottom style="hair"/>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hair"/>
      <bottom style="hair"/>
    </border>
    <border>
      <left style="thin"/>
      <right style="thin"/>
      <top style="thin"/>
      <bottom style="hair"/>
    </border>
    <border>
      <left style="medium"/>
      <right style="medium"/>
      <top style="medium"/>
      <bottom style="medium"/>
    </border>
    <border>
      <left/>
      <right style="medium"/>
      <top style="medium"/>
      <bottom style="medium"/>
    </border>
    <border>
      <left style="thin"/>
      <right style="thin"/>
      <top/>
      <bottom style="hair"/>
    </border>
    <border>
      <left style="medium"/>
      <right style="thin"/>
      <top/>
      <bottom style="hair"/>
    </border>
    <border>
      <left style="medium"/>
      <right/>
      <top style="thin"/>
      <bottom style="medium"/>
    </border>
    <border>
      <left/>
      <right/>
      <top style="thin"/>
      <bottom style="medium"/>
    </border>
    <border>
      <left style="thin"/>
      <right style="thin"/>
      <top style="medium"/>
      <bottom style="hair"/>
    </border>
    <border>
      <left style="thin"/>
      <right style="thin"/>
      <top style="hair"/>
      <bottom/>
    </border>
    <border>
      <left/>
      <right/>
      <top style="medium"/>
      <bottom style="medium"/>
    </border>
    <border>
      <left style="thin"/>
      <right style="thin"/>
      <top style="thin"/>
      <bottom style="thin"/>
    </border>
    <border>
      <left style="medium"/>
      <right/>
      <top style="medium"/>
      <bottom style="medium"/>
    </border>
    <border>
      <left style="thin"/>
      <right style="medium"/>
      <top style="medium"/>
      <bottom style="medium"/>
    </border>
    <border>
      <left style="medium"/>
      <right style="thin"/>
      <top style="thin"/>
      <bottom style="thin"/>
    </border>
    <border>
      <left style="thin"/>
      <right style="thin"/>
      <top style="hair"/>
      <bottom style="thin"/>
    </border>
    <border>
      <left style="thin"/>
      <right style="medium"/>
      <top style="thin"/>
      <bottom style="thin"/>
    </border>
    <border>
      <left style="thin"/>
      <right style="medium"/>
      <top/>
      <bottom/>
    </border>
    <border>
      <left style="medium"/>
      <right style="thin"/>
      <top style="hair"/>
      <bottom/>
    </border>
    <border>
      <left style="thin"/>
      <right style="medium"/>
      <top style="medium"/>
      <bottom/>
    </border>
    <border>
      <left style="medium"/>
      <right style="thin"/>
      <top style="medium"/>
      <bottom style="thin"/>
    </border>
    <border>
      <left style="thin"/>
      <right style="thin"/>
      <top style="medium"/>
      <bottom style="thin"/>
    </border>
    <border>
      <left/>
      <right style="thin"/>
      <top style="hair"/>
      <bottom style="hair"/>
    </border>
    <border>
      <left/>
      <right/>
      <top style="hair"/>
      <bottom style="hair"/>
    </border>
    <border>
      <left/>
      <right style="thin"/>
      <top style="hair"/>
      <bottom/>
    </border>
    <border>
      <left/>
      <right/>
      <top/>
      <bottom style="thin"/>
    </border>
    <border>
      <left style="medium"/>
      <right style="thin"/>
      <top style="hair"/>
      <bottom style="thin"/>
    </border>
    <border>
      <left style="thin"/>
      <right style="medium"/>
      <top/>
      <bottom style="thin"/>
    </border>
    <border>
      <left/>
      <right style="medium"/>
      <top style="thin"/>
      <bottom style="medium"/>
    </border>
    <border>
      <left style="medium"/>
      <right style="thin"/>
      <top style="thin"/>
      <bottom style="hair"/>
    </border>
    <border>
      <left style="thin"/>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0" borderId="1">
      <alignment horizontal="left" vertical="center" wrapText="1"/>
      <protection/>
    </xf>
    <xf numFmtId="0" fontId="3" fillId="0" borderId="0">
      <alignment/>
      <protection/>
    </xf>
    <xf numFmtId="0" fontId="3"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2" applyNumberFormat="0" applyAlignment="0" applyProtection="0"/>
    <xf numFmtId="0" fontId="45" fillId="27" borderId="3" applyNumberFormat="0" applyAlignment="0" applyProtection="0"/>
    <xf numFmtId="0" fontId="46" fillId="27" borderId="2" applyNumberFormat="0" applyAlignment="0" applyProtection="0"/>
    <xf numFmtId="0" fontId="4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28" borderId="8"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0" fontId="60" fillId="32" borderId="0" applyNumberFormat="0" applyBorder="0" applyAlignment="0" applyProtection="0"/>
  </cellStyleXfs>
  <cellXfs count="274">
    <xf numFmtId="0" fontId="0" fillId="0" borderId="0" xfId="0" applyAlignment="1">
      <alignment/>
    </xf>
    <xf numFmtId="0" fontId="5" fillId="0" borderId="0" xfId="0" applyFont="1" applyFill="1" applyAlignment="1">
      <alignment horizontal="center" vertical="top"/>
    </xf>
    <xf numFmtId="0" fontId="5" fillId="0" borderId="0" xfId="0" applyFont="1" applyFill="1" applyAlignment="1">
      <alignment vertical="top"/>
    </xf>
    <xf numFmtId="0" fontId="6" fillId="0" borderId="0" xfId="0" applyFont="1" applyFill="1" applyAlignment="1" applyProtection="1">
      <alignment vertical="top" wrapText="1"/>
      <protection/>
    </xf>
    <xf numFmtId="0" fontId="5" fillId="0" borderId="0" xfId="0" applyFont="1" applyAlignment="1">
      <alignment vertical="top"/>
    </xf>
    <xf numFmtId="0" fontId="5" fillId="0" borderId="0" xfId="0" applyFont="1" applyFill="1" applyAlignment="1" applyProtection="1">
      <alignment horizontal="right" vertical="top" wrapText="1"/>
      <protection locked="0"/>
    </xf>
    <xf numFmtId="0" fontId="6" fillId="0" borderId="0" xfId="0" applyFont="1" applyFill="1" applyAlignment="1">
      <alignment vertical="top"/>
    </xf>
    <xf numFmtId="0" fontId="5" fillId="0" borderId="0" xfId="0" applyFont="1" applyAlignment="1">
      <alignment vertical="top" wrapText="1"/>
    </xf>
    <xf numFmtId="0" fontId="5" fillId="0" borderId="0" xfId="0" applyFont="1" applyFill="1" applyBorder="1" applyAlignment="1" applyProtection="1">
      <alignment vertical="top"/>
      <protection/>
    </xf>
    <xf numFmtId="0" fontId="6" fillId="0" borderId="0" xfId="0" applyFont="1" applyFill="1" applyAlignment="1" applyProtection="1">
      <alignment horizontal="left" vertical="top" wrapText="1"/>
      <protection/>
    </xf>
    <xf numFmtId="0" fontId="5" fillId="0" borderId="0" xfId="0" applyFont="1" applyFill="1" applyBorder="1" applyAlignment="1" applyProtection="1">
      <alignment horizontal="center" vertical="top"/>
      <protection/>
    </xf>
    <xf numFmtId="4" fontId="5" fillId="0" borderId="0" xfId="0" applyNumberFormat="1" applyFont="1" applyFill="1" applyBorder="1" applyAlignment="1" applyProtection="1">
      <alignment horizontal="right" vertical="top"/>
      <protection locked="0"/>
    </xf>
    <xf numFmtId="4" fontId="5" fillId="0" borderId="0" xfId="0" applyNumberFormat="1" applyFont="1" applyFill="1" applyBorder="1" applyAlignment="1" applyProtection="1">
      <alignment horizontal="right" vertical="top"/>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top"/>
      <protection/>
    </xf>
    <xf numFmtId="0" fontId="6" fillId="0" borderId="0" xfId="0" applyNumberFormat="1" applyFont="1" applyAlignment="1">
      <alignment horizontal="left" vertical="top"/>
    </xf>
    <xf numFmtId="0" fontId="8" fillId="0" borderId="0" xfId="0" applyFont="1" applyFill="1" applyBorder="1" applyAlignment="1" applyProtection="1">
      <alignment vertical="top" wrapText="1"/>
      <protection/>
    </xf>
    <xf numFmtId="49" fontId="6" fillId="0" borderId="11" xfId="0" applyNumberFormat="1" applyFont="1" applyFill="1" applyBorder="1" applyAlignment="1" applyProtection="1">
      <alignment horizontal="left" vertical="top"/>
      <protection/>
    </xf>
    <xf numFmtId="49" fontId="5" fillId="0" borderId="1" xfId="0" applyNumberFormat="1" applyFont="1" applyFill="1" applyBorder="1" applyAlignment="1" applyProtection="1">
      <alignment horizontal="center" vertical="top"/>
      <protection/>
    </xf>
    <xf numFmtId="49" fontId="5" fillId="0" borderId="1" xfId="0" applyNumberFormat="1" applyFont="1" applyFill="1" applyBorder="1" applyAlignment="1" applyProtection="1">
      <alignment horizontal="left" vertical="top" wrapText="1"/>
      <protection/>
    </xf>
    <xf numFmtId="0" fontId="5" fillId="0" borderId="1" xfId="0" applyFont="1" applyFill="1" applyBorder="1" applyAlignment="1" applyProtection="1">
      <alignment horizontal="left" vertical="top" wrapText="1"/>
      <protection/>
    </xf>
    <xf numFmtId="49" fontId="5" fillId="0" borderId="1"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vertical="top"/>
      <protection/>
    </xf>
    <xf numFmtId="49" fontId="5" fillId="0" borderId="1" xfId="0" applyNumberFormat="1" applyFont="1" applyFill="1" applyBorder="1" applyAlignment="1">
      <alignment horizontal="left" vertical="top" wrapText="1"/>
    </xf>
    <xf numFmtId="49" fontId="6" fillId="0" borderId="11" xfId="0" applyNumberFormat="1" applyFont="1" applyFill="1" applyBorder="1" applyAlignment="1" applyProtection="1">
      <alignment horizontal="left" vertical="top"/>
      <protection/>
    </xf>
    <xf numFmtId="0" fontId="5" fillId="0" borderId="0" xfId="0" applyFont="1" applyFill="1" applyAlignment="1">
      <alignment vertical="top"/>
    </xf>
    <xf numFmtId="4" fontId="5" fillId="0" borderId="1" xfId="0" applyNumberFormat="1" applyFont="1" applyFill="1" applyBorder="1" applyAlignment="1" applyProtection="1">
      <alignment horizontal="center" vertical="center" wrapText="1"/>
      <protection/>
    </xf>
    <xf numFmtId="0" fontId="6" fillId="0" borderId="1" xfId="0" applyFont="1" applyFill="1" applyBorder="1" applyAlignment="1" applyProtection="1">
      <alignment horizontal="left" vertical="top" wrapText="1"/>
      <protection/>
    </xf>
    <xf numFmtId="188" fontId="5" fillId="0" borderId="1" xfId="64"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5" fillId="0" borderId="0" xfId="0" applyFont="1" applyFill="1" applyBorder="1" applyAlignment="1" applyProtection="1">
      <alignment vertical="top"/>
      <protection/>
    </xf>
    <xf numFmtId="0" fontId="6" fillId="0" borderId="0" xfId="0" applyFont="1" applyFill="1" applyAlignment="1" applyProtection="1">
      <alignment vertical="top" wrapText="1"/>
      <protection/>
    </xf>
    <xf numFmtId="0" fontId="5" fillId="0" borderId="0" xfId="0" applyFont="1" applyAlignment="1">
      <alignment vertical="top"/>
    </xf>
    <xf numFmtId="0" fontId="6" fillId="0" borderId="0" xfId="0" applyNumberFormat="1" applyFont="1" applyAlignment="1">
      <alignment horizontal="left" vertical="top"/>
    </xf>
    <xf numFmtId="0" fontId="6" fillId="0" borderId="0" xfId="0" applyFont="1" applyFill="1" applyAlignment="1" applyProtection="1">
      <alignment horizontal="left" vertical="top" wrapText="1"/>
      <protection/>
    </xf>
    <xf numFmtId="0" fontId="5" fillId="0" borderId="0" xfId="0" applyFont="1" applyFill="1" applyBorder="1" applyAlignment="1" applyProtection="1">
      <alignment horizontal="center" vertical="top"/>
      <protection/>
    </xf>
    <xf numFmtId="0" fontId="6" fillId="0" borderId="0" xfId="0" applyFont="1" applyFill="1" applyBorder="1" applyAlignment="1" applyProtection="1">
      <alignment horizontal="center" vertical="center"/>
      <protection/>
    </xf>
    <xf numFmtId="4" fontId="6" fillId="33" borderId="13" xfId="0" applyNumberFormat="1" applyFont="1" applyFill="1" applyBorder="1" applyAlignment="1" applyProtection="1">
      <alignment horizontal="center" vertical="center"/>
      <protection locked="0"/>
    </xf>
    <xf numFmtId="4" fontId="6" fillId="33" borderId="14"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top"/>
      <protection/>
    </xf>
    <xf numFmtId="179" fontId="9" fillId="0" borderId="0" xfId="0" applyNumberFormat="1" applyFont="1" applyFill="1" applyBorder="1" applyAlignment="1" applyProtection="1">
      <alignment horizontal="center" vertical="top"/>
      <protection/>
    </xf>
    <xf numFmtId="0" fontId="6" fillId="0" borderId="0" xfId="0" applyFont="1" applyFill="1" applyBorder="1" applyAlignment="1" applyProtection="1">
      <alignment horizontal="center" vertical="top" wrapText="1"/>
      <protection/>
    </xf>
    <xf numFmtId="49" fontId="6" fillId="0" borderId="15" xfId="0" applyNumberFormat="1" applyFont="1" applyFill="1" applyBorder="1" applyAlignment="1" applyProtection="1">
      <alignment horizontal="center" vertical="top"/>
      <protection/>
    </xf>
    <xf numFmtId="49" fontId="6" fillId="0" borderId="16" xfId="0" applyNumberFormat="1" applyFont="1" applyFill="1" applyBorder="1" applyAlignment="1" applyProtection="1">
      <alignment horizontal="left" vertical="top"/>
      <protection/>
    </xf>
    <xf numFmtId="0" fontId="6" fillId="34" borderId="17" xfId="0" applyFont="1" applyFill="1" applyBorder="1" applyAlignment="1" applyProtection="1">
      <alignment horizontal="left" vertical="top"/>
      <protection/>
    </xf>
    <xf numFmtId="49" fontId="5" fillId="34" borderId="18" xfId="0" applyNumberFormat="1" applyFont="1" applyFill="1" applyBorder="1" applyAlignment="1" applyProtection="1">
      <alignment horizontal="center" vertical="top"/>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pplyProtection="1">
      <alignment horizontal="right" vertical="center" wrapText="1"/>
      <protection locked="0"/>
    </xf>
    <xf numFmtId="0" fontId="5" fillId="0" borderId="0" xfId="0" applyFont="1" applyFill="1" applyBorder="1" applyAlignment="1" applyProtection="1">
      <alignment vertical="center"/>
      <protection/>
    </xf>
    <xf numFmtId="0" fontId="5" fillId="0" borderId="0" xfId="0" applyFont="1" applyFill="1" applyAlignment="1" applyProtection="1">
      <alignment horizontal="right" vertical="center" wrapText="1"/>
      <protection/>
    </xf>
    <xf numFmtId="0" fontId="5" fillId="0" borderId="0" xfId="0" applyFont="1" applyAlignment="1">
      <alignment vertical="center" wrapText="1"/>
    </xf>
    <xf numFmtId="0" fontId="5" fillId="0" borderId="0" xfId="0"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top"/>
      <protection/>
    </xf>
    <xf numFmtId="179" fontId="9" fillId="0" borderId="0" xfId="0" applyNumberFormat="1" applyFont="1" applyFill="1" applyBorder="1" applyAlignment="1" applyProtection="1">
      <alignment horizontal="center" vertical="center"/>
      <protection/>
    </xf>
    <xf numFmtId="0" fontId="6" fillId="0" borderId="19" xfId="0" applyFont="1" applyFill="1" applyBorder="1" applyAlignment="1" applyProtection="1">
      <alignment horizontal="left" vertical="top" wrapText="1"/>
      <protection/>
    </xf>
    <xf numFmtId="0" fontId="5" fillId="0" borderId="0" xfId="0" applyFont="1" applyFill="1" applyAlignment="1">
      <alignment horizontal="left" vertical="top" wrapText="1"/>
    </xf>
    <xf numFmtId="0" fontId="6" fillId="0" borderId="0" xfId="0" applyNumberFormat="1" applyFont="1" applyAlignment="1" applyProtection="1">
      <alignment horizontal="left" vertical="center" wrapText="1"/>
      <protection locked="0"/>
    </xf>
    <xf numFmtId="49" fontId="6" fillId="0" borderId="15" xfId="0" applyNumberFormat="1" applyFont="1" applyFill="1" applyBorder="1" applyAlignment="1" applyProtection="1">
      <alignment horizontal="left" vertical="top" wrapText="1"/>
      <protection/>
    </xf>
    <xf numFmtId="49" fontId="6" fillId="0" borderId="11" xfId="0" applyNumberFormat="1" applyFont="1" applyBorder="1" applyAlignment="1">
      <alignment horizontal="left" vertical="top"/>
    </xf>
    <xf numFmtId="49" fontId="5"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49" fontId="6" fillId="0" borderId="1" xfId="0" applyNumberFormat="1" applyFont="1" applyFill="1" applyBorder="1" applyAlignment="1" applyProtection="1">
      <alignment horizontal="left" vertical="top" wrapText="1"/>
      <protection/>
    </xf>
    <xf numFmtId="49" fontId="5" fillId="0" borderId="1" xfId="0" applyNumberFormat="1" applyFont="1" applyFill="1" applyBorder="1" applyAlignment="1">
      <alignment horizontal="center" vertical="center" wrapText="1"/>
    </xf>
    <xf numFmtId="188" fontId="15" fillId="0" borderId="1" xfId="64" applyNumberFormat="1" applyFont="1" applyFill="1" applyBorder="1" applyAlignment="1" applyProtection="1">
      <alignment horizontal="center" vertical="center" wrapText="1"/>
      <protection/>
    </xf>
    <xf numFmtId="49" fontId="2" fillId="0" borderId="1" xfId="0" applyNumberFormat="1" applyFont="1" applyFill="1" applyBorder="1" applyAlignment="1" applyProtection="1">
      <alignment horizontal="center" vertical="center" wrapText="1"/>
      <protection/>
    </xf>
    <xf numFmtId="0" fontId="2" fillId="0" borderId="1" xfId="0" applyFont="1" applyBorder="1" applyAlignment="1">
      <alignment horizontal="justify" vertical="top" wrapText="1"/>
    </xf>
    <xf numFmtId="0" fontId="5" fillId="0" borderId="1" xfId="34" applyFont="1" applyFill="1" applyBorder="1" applyAlignment="1" applyProtection="1">
      <alignment vertical="top" wrapText="1"/>
      <protection/>
    </xf>
    <xf numFmtId="179" fontId="5" fillId="0" borderId="0" xfId="0" applyNumberFormat="1" applyFont="1" applyFill="1" applyAlignment="1">
      <alignment vertical="center"/>
    </xf>
    <xf numFmtId="0" fontId="5" fillId="0" borderId="20" xfId="0" applyFont="1" applyFill="1" applyBorder="1" applyAlignment="1" applyProtection="1">
      <alignment horizontal="left" vertical="top" wrapText="1"/>
      <protection/>
    </xf>
    <xf numFmtId="0" fontId="6" fillId="0" borderId="0" xfId="0" applyFont="1" applyFill="1" applyAlignment="1">
      <alignment vertical="top"/>
    </xf>
    <xf numFmtId="49" fontId="5" fillId="0" borderId="15" xfId="0" applyNumberFormat="1" applyFont="1" applyFill="1" applyBorder="1" applyAlignment="1" applyProtection="1">
      <alignment horizontal="center" vertical="center" wrapText="1"/>
      <protection/>
    </xf>
    <xf numFmtId="0" fontId="5" fillId="0" borderId="15" xfId="0" applyFont="1" applyFill="1" applyBorder="1" applyAlignment="1" applyProtection="1">
      <alignment horizontal="left" vertical="top" wrapText="1"/>
      <protection/>
    </xf>
    <xf numFmtId="0" fontId="7" fillId="35" borderId="21" xfId="0" applyFont="1" applyFill="1" applyBorder="1" applyAlignment="1" applyProtection="1">
      <alignment vertical="top"/>
      <protection/>
    </xf>
    <xf numFmtId="49" fontId="6" fillId="36" borderId="22" xfId="0" applyNumberFormat="1" applyFont="1" applyFill="1" applyBorder="1" applyAlignment="1" applyProtection="1">
      <alignment horizontal="left" vertical="top" wrapText="1"/>
      <protection/>
    </xf>
    <xf numFmtId="0" fontId="6" fillId="36" borderId="22" xfId="0" applyFont="1" applyFill="1" applyBorder="1" applyAlignment="1" applyProtection="1">
      <alignment horizontal="left" vertical="top" wrapText="1"/>
      <protection/>
    </xf>
    <xf numFmtId="179" fontId="5" fillId="0" borderId="1" xfId="64" applyNumberFormat="1" applyFont="1" applyFill="1" applyBorder="1" applyAlignment="1" applyProtection="1">
      <alignment horizontal="right" vertical="center" wrapText="1"/>
      <protection/>
    </xf>
    <xf numFmtId="49" fontId="7" fillId="35" borderId="23" xfId="0" applyNumberFormat="1" applyFont="1" applyFill="1" applyBorder="1" applyAlignment="1" applyProtection="1">
      <alignment vertical="top"/>
      <protection/>
    </xf>
    <xf numFmtId="179" fontId="5" fillId="0" borderId="1" xfId="0" applyNumberFormat="1" applyFont="1" applyFill="1" applyBorder="1" applyAlignment="1">
      <alignment vertical="center" wrapText="1"/>
    </xf>
    <xf numFmtId="179" fontId="5" fillId="0" borderId="1" xfId="64"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7" fillId="35" borderId="21" xfId="0" applyFont="1" applyFill="1" applyBorder="1" applyAlignment="1" applyProtection="1">
      <alignment vertical="top"/>
      <protection/>
    </xf>
    <xf numFmtId="0" fontId="7" fillId="35" borderId="21" xfId="0" applyFont="1" applyFill="1" applyBorder="1" applyAlignment="1" applyProtection="1">
      <alignment vertical="center"/>
      <protection/>
    </xf>
    <xf numFmtId="179" fontId="7" fillId="35" borderId="14" xfId="64" applyFont="1" applyFill="1" applyBorder="1" applyAlignment="1" applyProtection="1">
      <alignment vertical="center"/>
      <protection/>
    </xf>
    <xf numFmtId="179" fontId="7" fillId="35" borderId="24" xfId="64" applyFont="1" applyFill="1" applyBorder="1" applyAlignment="1" applyProtection="1">
      <alignment vertical="center" wrapText="1"/>
      <protection/>
    </xf>
    <xf numFmtId="49" fontId="6" fillId="36" borderId="25" xfId="0" applyNumberFormat="1" applyFont="1" applyFill="1" applyBorder="1" applyAlignment="1" applyProtection="1">
      <alignment horizontal="left" vertical="top" wrapText="1"/>
      <protection/>
    </xf>
    <xf numFmtId="49" fontId="5" fillId="36" borderId="22" xfId="0" applyNumberFormat="1" applyFont="1" applyFill="1" applyBorder="1" applyAlignment="1" applyProtection="1">
      <alignment horizontal="center" vertical="top"/>
      <protection/>
    </xf>
    <xf numFmtId="49" fontId="6" fillId="36" borderId="22" xfId="0" applyNumberFormat="1" applyFont="1" applyFill="1" applyBorder="1" applyAlignment="1" applyProtection="1">
      <alignment horizontal="left" vertical="top" wrapText="1"/>
      <protection/>
    </xf>
    <xf numFmtId="0" fontId="6" fillId="36" borderId="22" xfId="0" applyFont="1" applyFill="1" applyBorder="1" applyAlignment="1" applyProtection="1">
      <alignment horizontal="left" vertical="top" wrapText="1"/>
      <protection/>
    </xf>
    <xf numFmtId="0" fontId="6" fillId="36" borderId="22" xfId="0" applyFont="1" applyFill="1" applyBorder="1" applyAlignment="1" applyProtection="1">
      <alignment horizontal="left" vertical="center" wrapText="1"/>
      <protection/>
    </xf>
    <xf numFmtId="1" fontId="5" fillId="0" borderId="1" xfId="64" applyNumberFormat="1" applyFont="1" applyFill="1" applyBorder="1" applyAlignment="1" applyProtection="1">
      <alignment horizontal="center" vertical="center" wrapText="1"/>
      <protection/>
    </xf>
    <xf numFmtId="1" fontId="5" fillId="0" borderId="0" xfId="0" applyNumberFormat="1" applyFont="1" applyFill="1" applyAlignment="1">
      <alignment horizontal="center" vertical="center"/>
    </xf>
    <xf numFmtId="179" fontId="5" fillId="0" borderId="1" xfId="64" applyNumberFormat="1" applyFont="1" applyFill="1" applyBorder="1" applyAlignment="1" applyProtection="1">
      <alignment horizontal="right" vertical="center" wrapText="1"/>
      <protection locked="0"/>
    </xf>
    <xf numFmtId="179" fontId="5" fillId="0" borderId="1" xfId="64" applyNumberFormat="1" applyFont="1" applyFill="1" applyBorder="1" applyAlignment="1" applyProtection="1">
      <alignment vertical="center" wrapText="1"/>
      <protection/>
    </xf>
    <xf numFmtId="179" fontId="5" fillId="0" borderId="15" xfId="64" applyNumberFormat="1" applyFont="1" applyFill="1" applyBorder="1" applyAlignment="1" applyProtection="1">
      <alignment horizontal="right" vertical="center" wrapText="1"/>
      <protection locked="0"/>
    </xf>
    <xf numFmtId="179" fontId="5" fillId="0" borderId="15" xfId="64" applyNumberFormat="1" applyFont="1" applyFill="1" applyBorder="1" applyAlignment="1" applyProtection="1">
      <alignment horizontal="right" vertical="center" wrapText="1"/>
      <protection/>
    </xf>
    <xf numFmtId="1" fontId="5" fillId="0" borderId="15" xfId="64" applyNumberFormat="1" applyFont="1" applyFill="1" applyBorder="1" applyAlignment="1" applyProtection="1">
      <alignment horizontal="center" vertical="center" wrapText="1"/>
      <protection/>
    </xf>
    <xf numFmtId="1" fontId="5" fillId="0" borderId="1" xfId="64" applyNumberFormat="1" applyFont="1" applyFill="1" applyBorder="1" applyAlignment="1" applyProtection="1">
      <alignment horizontal="center" vertical="center" wrapText="1"/>
      <protection locked="0"/>
    </xf>
    <xf numFmtId="1" fontId="15" fillId="0" borderId="1" xfId="64" applyNumberFormat="1" applyFont="1" applyFill="1" applyBorder="1" applyAlignment="1" applyProtection="1">
      <alignment horizontal="center" vertical="center" wrapText="1"/>
      <protection/>
    </xf>
    <xf numFmtId="4" fontId="5" fillId="0" borderId="0" xfId="64" applyNumberFormat="1" applyFont="1" applyFill="1" applyBorder="1" applyAlignment="1" applyProtection="1">
      <alignment horizontal="center" vertical="center"/>
      <protection/>
    </xf>
    <xf numFmtId="4" fontId="5" fillId="0" borderId="0" xfId="64" applyNumberFormat="1" applyFont="1" applyFill="1" applyBorder="1" applyAlignment="1" applyProtection="1">
      <alignment horizontal="center" vertical="top"/>
      <protection/>
    </xf>
    <xf numFmtId="1" fontId="7" fillId="35" borderId="21" xfId="64" applyNumberFormat="1" applyFont="1" applyFill="1" applyBorder="1" applyAlignment="1" applyProtection="1">
      <alignment horizontal="center" vertical="center"/>
      <protection/>
    </xf>
    <xf numFmtId="179" fontId="5" fillId="0" borderId="1" xfId="64" applyNumberFormat="1" applyFont="1" applyFill="1" applyBorder="1" applyAlignment="1" applyProtection="1">
      <alignment vertical="top" wrapText="1"/>
      <protection/>
    </xf>
    <xf numFmtId="49" fontId="6" fillId="0" borderId="26" xfId="0" applyNumberFormat="1" applyFont="1" applyFill="1" applyBorder="1" applyAlignment="1" applyProtection="1">
      <alignment horizontal="left" vertical="top" wrapText="1"/>
      <protection/>
    </xf>
    <xf numFmtId="0" fontId="6" fillId="0" borderId="11" xfId="0" applyFont="1" applyFill="1" applyBorder="1" applyAlignment="1" applyProtection="1">
      <alignment horizontal="center" vertical="top" wrapText="1"/>
      <protection/>
    </xf>
    <xf numFmtId="0" fontId="6" fillId="0" borderId="26" xfId="0" applyFont="1" applyFill="1" applyBorder="1" applyAlignment="1" applyProtection="1">
      <alignment horizontal="left" vertical="top" wrapText="1"/>
      <protection/>
    </xf>
    <xf numFmtId="4" fontId="5" fillId="0" borderId="1" xfId="34" applyNumberFormat="1" applyFont="1" applyFill="1" applyBorder="1" applyAlignment="1" applyProtection="1">
      <alignment horizontal="left" vertical="top" wrapText="1"/>
      <protection locked="0"/>
    </xf>
    <xf numFmtId="189" fontId="5" fillId="36" borderId="22" xfId="0" applyNumberFormat="1" applyFont="1" applyFill="1" applyBorder="1" applyAlignment="1" applyProtection="1">
      <alignment horizontal="center" vertical="center" wrapText="1"/>
      <protection/>
    </xf>
    <xf numFmtId="179" fontId="5" fillId="36" borderId="22" xfId="0" applyNumberFormat="1" applyFont="1" applyFill="1" applyBorder="1" applyAlignment="1" applyProtection="1">
      <alignment horizontal="left" vertical="center" wrapText="1"/>
      <protection/>
    </xf>
    <xf numFmtId="179" fontId="6" fillId="36" borderId="27"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top" wrapText="1"/>
      <protection/>
    </xf>
    <xf numFmtId="0" fontId="7" fillId="35" borderId="21" xfId="0" applyFont="1" applyFill="1" applyBorder="1" applyAlignment="1" applyProtection="1">
      <alignment horizontal="left" vertical="top" wrapText="1"/>
      <protection/>
    </xf>
    <xf numFmtId="1" fontId="5" fillId="0" borderId="11" xfId="0" applyNumberFormat="1" applyFont="1" applyFill="1" applyBorder="1" applyAlignment="1" applyProtection="1">
      <alignment horizontal="center" vertical="top" wrapText="1"/>
      <protection/>
    </xf>
    <xf numFmtId="179" fontId="8" fillId="0" borderId="28" xfId="0" applyNumberFormat="1" applyFont="1" applyFill="1" applyBorder="1" applyAlignment="1" applyProtection="1">
      <alignment vertical="top" wrapText="1"/>
      <protection/>
    </xf>
    <xf numFmtId="0" fontId="6" fillId="0" borderId="1" xfId="0" applyFont="1" applyFill="1" applyBorder="1" applyAlignment="1" applyProtection="1">
      <alignment horizontal="center" vertical="top"/>
      <protection/>
    </xf>
    <xf numFmtId="4" fontId="6" fillId="0" borderId="1" xfId="0" applyNumberFormat="1" applyFont="1" applyFill="1" applyBorder="1" applyAlignment="1" applyProtection="1">
      <alignment horizontal="center" vertical="top" wrapText="1"/>
      <protection locked="0"/>
    </xf>
    <xf numFmtId="188" fontId="6" fillId="0" borderId="1" xfId="64" applyNumberFormat="1" applyFont="1" applyFill="1" applyBorder="1" applyAlignment="1" applyProtection="1">
      <alignment horizontal="center" vertical="center" wrapText="1"/>
      <protection locked="0"/>
    </xf>
    <xf numFmtId="179" fontId="6" fillId="0" borderId="1" xfId="64" applyNumberFormat="1" applyFont="1" applyFill="1" applyBorder="1" applyAlignment="1" applyProtection="1">
      <alignment horizontal="center" vertical="center" wrapText="1"/>
      <protection locked="0"/>
    </xf>
    <xf numFmtId="179" fontId="6" fillId="0" borderId="28" xfId="64" applyNumberFormat="1" applyFont="1" applyFill="1" applyBorder="1" applyAlignment="1" applyProtection="1">
      <alignment horizontal="center" vertical="center" wrapText="1"/>
      <protection/>
    </xf>
    <xf numFmtId="0" fontId="6" fillId="0" borderId="0" xfId="34" applyFont="1" applyFill="1" applyBorder="1" applyAlignment="1" applyProtection="1">
      <alignment horizontal="center" vertical="top" wrapText="1"/>
      <protection/>
    </xf>
    <xf numFmtId="0" fontId="5" fillId="0" borderId="11" xfId="34" applyFont="1" applyFill="1" applyBorder="1" applyAlignment="1" applyProtection="1">
      <alignment horizontal="center" vertical="top" wrapText="1"/>
      <protection/>
    </xf>
    <xf numFmtId="0" fontId="5" fillId="0" borderId="1" xfId="34" applyFont="1" applyFill="1" applyBorder="1" applyAlignment="1" applyProtection="1">
      <alignment horizontal="center" vertical="top"/>
      <protection/>
    </xf>
    <xf numFmtId="4" fontId="6" fillId="0" borderId="1" xfId="34" applyNumberFormat="1" applyFont="1" applyFill="1" applyBorder="1" applyAlignment="1" applyProtection="1">
      <alignment horizontal="center" vertical="center" wrapText="1"/>
      <protection locked="0"/>
    </xf>
    <xf numFmtId="189" fontId="6" fillId="0" borderId="1" xfId="64" applyNumberFormat="1" applyFont="1" applyFill="1" applyBorder="1" applyAlignment="1" applyProtection="1">
      <alignment horizontal="center" vertical="center" wrapText="1"/>
      <protection locked="0"/>
    </xf>
    <xf numFmtId="179" fontId="6" fillId="0" borderId="1" xfId="64" applyFont="1" applyFill="1" applyBorder="1" applyAlignment="1" applyProtection="1">
      <alignment horizontal="center" vertical="center" wrapText="1"/>
      <protection locked="0"/>
    </xf>
    <xf numFmtId="179" fontId="6" fillId="0" borderId="28" xfId="64" applyFont="1" applyFill="1" applyBorder="1" applyAlignment="1" applyProtection="1">
      <alignment horizontal="center" vertical="center" wrapText="1"/>
      <protection locked="0"/>
    </xf>
    <xf numFmtId="0" fontId="11" fillId="0" borderId="0" xfId="0" applyFont="1" applyFill="1" applyAlignment="1" applyProtection="1">
      <alignment vertical="top" wrapText="1"/>
      <protection/>
    </xf>
    <xf numFmtId="179" fontId="5" fillId="0" borderId="28" xfId="0" applyNumberFormat="1" applyFont="1" applyFill="1" applyBorder="1" applyAlignment="1" applyProtection="1">
      <alignment vertical="top" wrapText="1"/>
      <protection/>
    </xf>
    <xf numFmtId="179" fontId="5" fillId="0" borderId="26" xfId="64" applyNumberFormat="1" applyFont="1" applyFill="1" applyBorder="1" applyAlignment="1" applyProtection="1">
      <alignment vertical="top" wrapText="1"/>
      <protection/>
    </xf>
    <xf numFmtId="0" fontId="5" fillId="0" borderId="1" xfId="0" applyFont="1" applyFill="1" applyBorder="1" applyAlignment="1" applyProtection="1">
      <alignment horizontal="left" vertical="center" wrapText="1"/>
      <protection/>
    </xf>
    <xf numFmtId="0" fontId="17" fillId="0" borderId="0" xfId="0" applyFont="1" applyFill="1" applyAlignment="1">
      <alignment vertical="top"/>
    </xf>
    <xf numFmtId="188" fontId="5" fillId="0" borderId="1" xfId="64" applyNumberFormat="1" applyFont="1" applyFill="1" applyBorder="1" applyAlignment="1" applyProtection="1">
      <alignment horizontal="center" vertical="center" wrapText="1"/>
      <protection/>
    </xf>
    <xf numFmtId="191" fontId="5" fillId="0" borderId="1" xfId="64" applyNumberFormat="1" applyFont="1" applyFill="1" applyBorder="1" applyAlignment="1" applyProtection="1">
      <alignment horizontal="left" vertical="center" wrapText="1" indent="3"/>
      <protection/>
    </xf>
    <xf numFmtId="1"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vertical="center" wrapText="1"/>
    </xf>
    <xf numFmtId="1" fontId="5" fillId="0" borderId="29" xfId="0" applyNumberFormat="1" applyFont="1" applyFill="1" applyBorder="1" applyAlignment="1" applyProtection="1">
      <alignment horizontal="center" vertical="top" wrapText="1"/>
      <protection/>
    </xf>
    <xf numFmtId="179" fontId="6" fillId="0" borderId="20" xfId="64"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horizontal="left" vertical="center" wrapText="1"/>
      <protection locked="0"/>
    </xf>
    <xf numFmtId="49" fontId="6" fillId="0" borderId="0" xfId="0" applyNumberFormat="1" applyFont="1" applyFill="1" applyAlignment="1" applyProtection="1">
      <alignment vertical="center" wrapText="1"/>
      <protection locked="0"/>
    </xf>
    <xf numFmtId="179" fontId="6" fillId="0" borderId="30" xfId="64" applyNumberFormat="1" applyFont="1" applyFill="1" applyBorder="1" applyAlignment="1" applyProtection="1">
      <alignment horizontal="center" vertical="center" wrapText="1"/>
      <protection/>
    </xf>
    <xf numFmtId="0" fontId="6" fillId="35" borderId="31" xfId="0" applyFont="1" applyFill="1" applyBorder="1" applyAlignment="1" applyProtection="1">
      <alignment horizontal="left" vertical="top" wrapText="1"/>
      <protection/>
    </xf>
    <xf numFmtId="0" fontId="6" fillId="35" borderId="32" xfId="0" applyFont="1" applyFill="1" applyBorder="1" applyAlignment="1" applyProtection="1">
      <alignment horizontal="left" vertical="top" wrapText="1"/>
      <protection/>
    </xf>
    <xf numFmtId="179" fontId="5" fillId="0" borderId="28" xfId="0" applyNumberFormat="1" applyFont="1" applyFill="1" applyBorder="1" applyAlignment="1">
      <alignment vertical="center" wrapText="1"/>
    </xf>
    <xf numFmtId="191" fontId="5" fillId="0" borderId="1" xfId="64" applyNumberFormat="1" applyFont="1" applyFill="1" applyBorder="1" applyAlignment="1" applyProtection="1">
      <alignment horizontal="center" vertical="center" wrapText="1"/>
      <protection/>
    </xf>
    <xf numFmtId="191" fontId="5" fillId="0" borderId="15" xfId="64" applyNumberFormat="1" applyFont="1" applyFill="1" applyBorder="1" applyAlignment="1" applyProtection="1">
      <alignment horizontal="center" vertical="center" wrapText="1"/>
      <protection/>
    </xf>
    <xf numFmtId="191" fontId="5" fillId="36" borderId="2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top"/>
      <protection/>
    </xf>
    <xf numFmtId="0" fontId="5" fillId="0" borderId="33" xfId="0" applyFont="1" applyFill="1" applyBorder="1" applyAlignment="1" applyProtection="1">
      <alignment horizontal="left" vertical="top" wrapText="1"/>
      <protection/>
    </xf>
    <xf numFmtId="191" fontId="5" fillId="0" borderId="1" xfId="64" applyNumberFormat="1" applyFont="1" applyFill="1" applyBorder="1" applyAlignment="1" applyProtection="1">
      <alignment horizontal="center" vertical="center" wrapText="1"/>
      <protection locked="0"/>
    </xf>
    <xf numFmtId="0" fontId="2" fillId="0" borderId="1" xfId="0" applyFont="1" applyFill="1" applyBorder="1" applyAlignment="1">
      <alignment horizontal="justify" vertical="top" wrapText="1"/>
    </xf>
    <xf numFmtId="1" fontId="5" fillId="37" borderId="1" xfId="64" applyNumberFormat="1" applyFont="1" applyFill="1" applyBorder="1" applyAlignment="1" applyProtection="1">
      <alignment horizontal="center" vertical="center" wrapText="1"/>
      <protection/>
    </xf>
    <xf numFmtId="179" fontId="5" fillId="37" borderId="1" xfId="64" applyNumberFormat="1" applyFont="1" applyFill="1" applyBorder="1" applyAlignment="1" applyProtection="1">
      <alignment horizontal="right" vertical="center" wrapText="1"/>
      <protection/>
    </xf>
    <xf numFmtId="191" fontId="5" fillId="37" borderId="1" xfId="64" applyNumberFormat="1" applyFont="1" applyFill="1" applyBorder="1" applyAlignment="1" applyProtection="1">
      <alignment horizontal="center" vertical="center" wrapText="1"/>
      <protection/>
    </xf>
    <xf numFmtId="4" fontId="5" fillId="37" borderId="1" xfId="0" applyNumberFormat="1" applyFont="1" applyFill="1" applyBorder="1" applyAlignment="1" applyProtection="1">
      <alignment horizontal="center" vertical="center" wrapText="1"/>
      <protection/>
    </xf>
    <xf numFmtId="179" fontId="5" fillId="37" borderId="1" xfId="64" applyNumberFormat="1" applyFont="1" applyFill="1" applyBorder="1" applyAlignment="1" applyProtection="1">
      <alignment horizontal="right" vertical="center" wrapText="1"/>
      <protection locked="0"/>
    </xf>
    <xf numFmtId="49" fontId="6" fillId="37" borderId="11" xfId="0" applyNumberFormat="1" applyFont="1" applyFill="1" applyBorder="1" applyAlignment="1" applyProtection="1">
      <alignment horizontal="left" vertical="top"/>
      <protection/>
    </xf>
    <xf numFmtId="49" fontId="6" fillId="37" borderId="1" xfId="0" applyNumberFormat="1" applyFont="1" applyFill="1" applyBorder="1" applyAlignment="1" applyProtection="1">
      <alignment horizontal="center" vertical="top"/>
      <protection/>
    </xf>
    <xf numFmtId="49" fontId="6" fillId="37" borderId="1" xfId="0" applyNumberFormat="1" applyFont="1" applyFill="1" applyBorder="1" applyAlignment="1" applyProtection="1">
      <alignment horizontal="left" vertical="top" wrapText="1"/>
      <protection/>
    </xf>
    <xf numFmtId="0" fontId="6" fillId="37" borderId="1" xfId="0" applyFont="1" applyFill="1" applyBorder="1" applyAlignment="1" applyProtection="1">
      <alignment horizontal="left" vertical="top" wrapText="1"/>
      <protection/>
    </xf>
    <xf numFmtId="49" fontId="14" fillId="0" borderId="1" xfId="0" applyNumberFormat="1" applyFont="1" applyFill="1" applyBorder="1" applyAlignment="1" applyProtection="1">
      <alignment horizontal="center" vertical="center" wrapText="1"/>
      <protection/>
    </xf>
    <xf numFmtId="0" fontId="5" fillId="0" borderId="34" xfId="0" applyFont="1" applyFill="1" applyBorder="1" applyAlignment="1">
      <alignment vertical="top" wrapText="1"/>
    </xf>
    <xf numFmtId="0" fontId="5" fillId="0" borderId="29" xfId="34" applyFont="1" applyFill="1" applyBorder="1" applyAlignment="1" applyProtection="1">
      <alignment horizontal="center" vertical="top" wrapText="1"/>
      <protection/>
    </xf>
    <xf numFmtId="0" fontId="5" fillId="0" borderId="20" xfId="34" applyFont="1" applyFill="1" applyBorder="1" applyAlignment="1" applyProtection="1">
      <alignment horizontal="center" vertical="top"/>
      <protection/>
    </xf>
    <xf numFmtId="0" fontId="5" fillId="0" borderId="20" xfId="34" applyFont="1" applyFill="1" applyBorder="1" applyAlignment="1" applyProtection="1">
      <alignment vertical="top" wrapText="1"/>
      <protection/>
    </xf>
    <xf numFmtId="4" fontId="5" fillId="0" borderId="20" xfId="34" applyNumberFormat="1" applyFont="1" applyFill="1" applyBorder="1" applyAlignment="1" applyProtection="1">
      <alignment horizontal="left" vertical="top" wrapText="1"/>
      <protection locked="0"/>
    </xf>
    <xf numFmtId="4" fontId="6" fillId="0" borderId="20" xfId="34" applyNumberFormat="1" applyFont="1" applyFill="1" applyBorder="1" applyAlignment="1" applyProtection="1">
      <alignment horizontal="center" vertical="center" wrapText="1"/>
      <protection locked="0"/>
    </xf>
    <xf numFmtId="189" fontId="6" fillId="0" borderId="20" xfId="64" applyNumberFormat="1" applyFont="1" applyFill="1" applyBorder="1" applyAlignment="1" applyProtection="1">
      <alignment horizontal="center" vertical="center" wrapText="1"/>
      <protection locked="0"/>
    </xf>
    <xf numFmtId="179" fontId="6" fillId="0" borderId="20" xfId="64" applyFont="1" applyFill="1" applyBorder="1" applyAlignment="1" applyProtection="1">
      <alignment horizontal="center" vertical="center" wrapText="1"/>
      <protection locked="0"/>
    </xf>
    <xf numFmtId="4" fontId="5" fillId="0" borderId="35" xfId="34" applyNumberFormat="1" applyFont="1" applyFill="1" applyBorder="1" applyAlignment="1" applyProtection="1">
      <alignment horizontal="left" vertical="top" wrapText="1"/>
      <protection locked="0"/>
    </xf>
    <xf numFmtId="191" fontId="6" fillId="0" borderId="20" xfId="64" applyNumberFormat="1" applyFont="1" applyFill="1" applyBorder="1" applyAlignment="1" applyProtection="1">
      <alignment horizontal="center" vertical="center" wrapText="1"/>
      <protection locked="0"/>
    </xf>
    <xf numFmtId="0" fontId="5" fillId="0" borderId="20" xfId="0" applyNumberFormat="1" applyFont="1" applyFill="1" applyBorder="1" applyAlignment="1" applyProtection="1">
      <alignment horizontal="center" vertical="top" wrapText="1"/>
      <protection/>
    </xf>
    <xf numFmtId="0" fontId="5" fillId="0" borderId="20" xfId="0" applyNumberFormat="1" applyFont="1" applyFill="1" applyBorder="1" applyAlignment="1" applyProtection="1">
      <alignment horizontal="left" vertical="top" wrapText="1"/>
      <protection/>
    </xf>
    <xf numFmtId="179" fontId="5" fillId="0" borderId="20" xfId="64" applyNumberFormat="1" applyFont="1" applyFill="1" applyBorder="1" applyAlignment="1" applyProtection="1">
      <alignment vertical="top" wrapText="1"/>
      <protection/>
    </xf>
    <xf numFmtId="0" fontId="5" fillId="0" borderId="0" xfId="0" applyFont="1" applyFill="1" applyBorder="1" applyAlignment="1" applyProtection="1">
      <alignment vertical="top"/>
      <protection locked="0"/>
    </xf>
    <xf numFmtId="0" fontId="5" fillId="0" borderId="0" xfId="0" applyFont="1" applyAlignment="1" applyProtection="1">
      <alignment vertical="top"/>
      <protection/>
    </xf>
    <xf numFmtId="0" fontId="6" fillId="0" borderId="36"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5" fillId="0" borderId="0" xfId="0" applyFont="1" applyAlignment="1" applyProtection="1">
      <alignment horizontal="center" vertical="center" wrapText="1"/>
      <protection/>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6" fillId="0" borderId="0" xfId="0" applyFont="1" applyFill="1" applyAlignment="1" applyProtection="1">
      <alignment vertical="center" wrapText="1"/>
      <protection locked="0"/>
    </xf>
    <xf numFmtId="0" fontId="6" fillId="0" borderId="36" xfId="0" applyFont="1" applyFill="1" applyBorder="1" applyAlignment="1" applyProtection="1">
      <alignment wrapText="1"/>
      <protection locked="0"/>
    </xf>
    <xf numFmtId="0" fontId="6" fillId="0" borderId="0" xfId="0" applyFont="1" applyFill="1" applyBorder="1" applyAlignment="1" applyProtection="1">
      <alignment/>
      <protection/>
    </xf>
    <xf numFmtId="0" fontId="4" fillId="0" borderId="0" xfId="0" applyFont="1" applyFill="1" applyAlignment="1" applyProtection="1">
      <alignment horizontal="center" vertical="top" wrapText="1"/>
      <protection/>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top" wrapText="1"/>
      <protection/>
    </xf>
    <xf numFmtId="188" fontId="5" fillId="0" borderId="1" xfId="64" applyNumberFormat="1" applyFont="1" applyFill="1" applyBorder="1" applyAlignment="1" applyProtection="1">
      <alignment vertical="center" wrapText="1"/>
      <protection/>
    </xf>
    <xf numFmtId="188" fontId="5" fillId="37" borderId="1" xfId="64" applyNumberFormat="1" applyFont="1" applyFill="1" applyBorder="1" applyAlignment="1" applyProtection="1">
      <alignment horizontal="right" vertical="center" wrapText="1"/>
      <protection/>
    </xf>
    <xf numFmtId="0" fontId="20" fillId="0" borderId="1" xfId="0" applyFont="1" applyFill="1" applyBorder="1" applyAlignment="1" applyProtection="1">
      <alignment horizontal="left" vertical="top" wrapText="1"/>
      <protection/>
    </xf>
    <xf numFmtId="0" fontId="5" fillId="0" borderId="0" xfId="0" applyFont="1" applyAlignment="1">
      <alignment vertical="top" wrapText="1"/>
    </xf>
    <xf numFmtId="0" fontId="5" fillId="0" borderId="0" xfId="0" applyFont="1" applyFill="1" applyAlignment="1" applyProtection="1">
      <alignment horizontal="right" vertical="top" wrapText="1"/>
      <protection/>
    </xf>
    <xf numFmtId="0" fontId="12" fillId="0" borderId="0" xfId="0" applyFont="1" applyFill="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xf>
    <xf numFmtId="0" fontId="5" fillId="0" borderId="0" xfId="0" applyFont="1" applyFill="1" applyAlignment="1">
      <alignment horizontal="center" vertical="top"/>
    </xf>
    <xf numFmtId="0" fontId="20" fillId="0" borderId="0" xfId="0" applyFont="1" applyFill="1" applyBorder="1" applyAlignment="1" applyProtection="1">
      <alignment vertical="top" wrapText="1"/>
      <protection/>
    </xf>
    <xf numFmtId="0" fontId="20" fillId="0" borderId="0" xfId="0" applyFont="1" applyFill="1" applyBorder="1" applyAlignment="1" applyProtection="1">
      <alignment vertical="top"/>
      <protection/>
    </xf>
    <xf numFmtId="0" fontId="6" fillId="0" borderId="0" xfId="0" applyFont="1" applyFill="1" applyAlignment="1" applyProtection="1">
      <alignment vertical="top" wrapText="1"/>
      <protection locked="0"/>
    </xf>
    <xf numFmtId="1" fontId="6" fillId="36" borderId="25" xfId="0" applyNumberFormat="1" applyFont="1" applyFill="1" applyBorder="1" applyAlignment="1" applyProtection="1">
      <alignment horizontal="left" vertical="top" wrapText="1"/>
      <protection/>
    </xf>
    <xf numFmtId="0" fontId="5" fillId="36" borderId="22" xfId="0" applyNumberFormat="1" applyFont="1" applyFill="1" applyBorder="1" applyAlignment="1" applyProtection="1">
      <alignment horizontal="center" vertical="top" wrapText="1"/>
      <protection/>
    </xf>
    <xf numFmtId="0" fontId="6" fillId="36" borderId="22" xfId="0" applyNumberFormat="1" applyFont="1" applyFill="1" applyBorder="1" applyAlignment="1" applyProtection="1">
      <alignment horizontal="left" vertical="top" wrapText="1"/>
      <protection/>
    </xf>
    <xf numFmtId="179" fontId="6" fillId="36" borderId="22" xfId="64" applyNumberFormat="1" applyFont="1" applyFill="1" applyBorder="1" applyAlignment="1" applyProtection="1">
      <alignment vertical="top" wrapText="1"/>
      <protection/>
    </xf>
    <xf numFmtId="0" fontId="6" fillId="0" borderId="1" xfId="0" applyNumberFormat="1" applyFont="1" applyFill="1" applyBorder="1" applyAlignment="1" applyProtection="1">
      <alignment horizontal="left" vertical="top" wrapText="1"/>
      <protection/>
    </xf>
    <xf numFmtId="1" fontId="6" fillId="0" borderId="11" xfId="0" applyNumberFormat="1" applyFont="1" applyFill="1" applyBorder="1" applyAlignment="1" applyProtection="1">
      <alignment horizontal="center" vertical="top" wrapText="1"/>
      <protection/>
    </xf>
    <xf numFmtId="9" fontId="8" fillId="0" borderId="0" xfId="0" applyNumberFormat="1" applyFont="1" applyFill="1" applyBorder="1" applyAlignment="1" applyProtection="1">
      <alignment vertical="top" wrapText="1"/>
      <protection/>
    </xf>
    <xf numFmtId="0" fontId="6" fillId="0" borderId="37"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center" vertical="top" wrapText="1"/>
      <protection/>
    </xf>
    <xf numFmtId="0" fontId="5" fillId="0" borderId="26" xfId="0" applyNumberFormat="1" applyFont="1" applyFill="1" applyBorder="1" applyAlignment="1" applyProtection="1">
      <alignment horizontal="left" vertical="top" wrapText="1"/>
      <protection/>
    </xf>
    <xf numFmtId="0" fontId="6" fillId="0" borderId="26" xfId="0" applyNumberFormat="1" applyFont="1" applyFill="1" applyBorder="1" applyAlignment="1" applyProtection="1">
      <alignment horizontal="left" vertical="top" wrapText="1"/>
      <protection/>
    </xf>
    <xf numFmtId="179" fontId="8" fillId="0" borderId="38" xfId="0" applyNumberFormat="1" applyFont="1" applyFill="1" applyBorder="1" applyAlignment="1" applyProtection="1">
      <alignment vertical="top" wrapText="1"/>
      <protection/>
    </xf>
    <xf numFmtId="49" fontId="5" fillId="34" borderId="18" xfId="0" applyNumberFormat="1" applyFont="1" applyFill="1" applyBorder="1" applyAlignment="1" applyProtection="1">
      <alignment horizontal="center" vertical="top" wrapText="1"/>
      <protection/>
    </xf>
    <xf numFmtId="0" fontId="6" fillId="34" borderId="18" xfId="0" applyFont="1" applyFill="1" applyBorder="1" applyAlignment="1" applyProtection="1">
      <alignment horizontal="left" vertical="top" wrapText="1"/>
      <protection/>
    </xf>
    <xf numFmtId="179" fontId="5" fillId="34" borderId="18" xfId="64" applyFont="1" applyFill="1" applyBorder="1" applyAlignment="1" applyProtection="1">
      <alignment horizontal="right" vertical="top" wrapText="1"/>
      <protection locked="0"/>
    </xf>
    <xf numFmtId="179" fontId="6" fillId="34" borderId="39" xfId="64" applyFont="1" applyFill="1" applyBorder="1" applyAlignment="1" applyProtection="1">
      <alignment vertical="top" wrapText="1"/>
      <protection/>
    </xf>
    <xf numFmtId="0" fontId="5" fillId="0" borderId="0" xfId="0" applyFont="1" applyFill="1" applyAlignment="1">
      <alignment vertical="top" wrapText="1"/>
    </xf>
    <xf numFmtId="14" fontId="6" fillId="0" borderId="0" xfId="0" applyNumberFormat="1" applyFont="1" applyFill="1" applyAlignment="1" applyProtection="1">
      <alignment horizontal="left" vertical="top"/>
      <protection/>
    </xf>
    <xf numFmtId="3" fontId="6" fillId="0" borderId="0" xfId="0" applyNumberFormat="1" applyFont="1" applyFill="1" applyAlignment="1" applyProtection="1">
      <alignment horizontal="left" vertical="top"/>
      <protection/>
    </xf>
    <xf numFmtId="0" fontId="5" fillId="0" borderId="0" xfId="0" applyFont="1" applyFill="1" applyAlignment="1" applyProtection="1">
      <alignment horizontal="left" vertical="top"/>
      <protection/>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quotePrefix="1">
      <alignment horizontal="left" vertical="top"/>
    </xf>
    <xf numFmtId="14" fontId="6" fillId="0" borderId="0" xfId="0" applyNumberFormat="1" applyFont="1" applyFill="1" applyAlignment="1" applyProtection="1">
      <alignment horizontal="left" vertical="center" wrapText="1"/>
      <protection locked="0"/>
    </xf>
    <xf numFmtId="0" fontId="21" fillId="0" borderId="0" xfId="0" applyFont="1" applyFill="1" applyAlignment="1">
      <alignment vertical="top"/>
    </xf>
    <xf numFmtId="0" fontId="22" fillId="0" borderId="0" xfId="0" applyFont="1" applyAlignment="1">
      <alignment horizontal="center" vertical="top"/>
    </xf>
    <xf numFmtId="4" fontId="6" fillId="33" borderId="14" xfId="0" applyNumberFormat="1" applyFont="1" applyFill="1" applyBorder="1" applyAlignment="1" applyProtection="1">
      <alignment horizontal="center" vertical="center" wrapText="1"/>
      <protection locked="0"/>
    </xf>
    <xf numFmtId="0" fontId="7" fillId="35" borderId="23" xfId="0" applyFont="1" applyFill="1" applyBorder="1" applyAlignment="1" applyProtection="1">
      <alignment vertical="top"/>
      <protection/>
    </xf>
    <xf numFmtId="179" fontId="7" fillId="35" borderId="14" xfId="64" applyNumberFormat="1" applyFont="1" applyFill="1" applyBorder="1" applyAlignment="1" applyProtection="1">
      <alignment vertical="top"/>
      <protection/>
    </xf>
    <xf numFmtId="179" fontId="7" fillId="35" borderId="24" xfId="64" applyNumberFormat="1" applyFont="1" applyFill="1" applyBorder="1" applyAlignment="1" applyProtection="1">
      <alignment vertical="top" wrapText="1"/>
      <protection/>
    </xf>
    <xf numFmtId="179" fontId="9" fillId="0" borderId="0" xfId="0" applyNumberFormat="1" applyFont="1" applyFill="1" applyBorder="1" applyAlignment="1" applyProtection="1">
      <alignment horizontal="left" vertical="top"/>
      <protection/>
    </xf>
    <xf numFmtId="1" fontId="6" fillId="0" borderId="25" xfId="0" applyNumberFormat="1" applyFont="1" applyFill="1" applyBorder="1" applyAlignment="1" applyProtection="1">
      <alignment horizontal="left" vertical="top" wrapText="1"/>
      <protection/>
    </xf>
    <xf numFmtId="0" fontId="5" fillId="0" borderId="22" xfId="0" applyNumberFormat="1" applyFont="1" applyFill="1" applyBorder="1" applyAlignment="1" applyProtection="1">
      <alignment horizontal="center" vertical="top" wrapText="1"/>
      <protection/>
    </xf>
    <xf numFmtId="0" fontId="5" fillId="0" borderId="22"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179" fontId="6" fillId="0" borderId="22" xfId="64" applyNumberFormat="1" applyFont="1" applyFill="1" applyBorder="1" applyAlignment="1" applyProtection="1">
      <alignment vertical="top" wrapText="1"/>
      <protection/>
    </xf>
    <xf numFmtId="1" fontId="6" fillId="0" borderId="40"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179" fontId="6" fillId="0" borderId="12" xfId="64" applyNumberFormat="1" applyFont="1" applyFill="1" applyBorder="1" applyAlignment="1" applyProtection="1">
      <alignment vertical="top" wrapText="1"/>
      <protection/>
    </xf>
    <xf numFmtId="179" fontId="5" fillId="38" borderId="1" xfId="64" applyNumberFormat="1" applyFont="1" applyFill="1" applyBorder="1" applyAlignment="1" applyProtection="1">
      <alignment vertical="top" wrapText="1"/>
      <protection/>
    </xf>
    <xf numFmtId="0" fontId="6" fillId="0" borderId="20" xfId="0" applyNumberFormat="1" applyFont="1" applyFill="1" applyBorder="1" applyAlignment="1" applyProtection="1">
      <alignment horizontal="left" vertical="top" wrapText="1"/>
      <protection/>
    </xf>
    <xf numFmtId="1" fontId="20" fillId="0" borderId="29" xfId="0" applyNumberFormat="1" applyFont="1" applyFill="1" applyBorder="1" applyAlignment="1" applyProtection="1">
      <alignment horizontal="center" vertical="top" wrapText="1"/>
      <protection/>
    </xf>
    <xf numFmtId="0" fontId="20" fillId="0" borderId="1"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179" fontId="20" fillId="0" borderId="20" xfId="64" applyNumberFormat="1" applyFont="1" applyFill="1" applyBorder="1" applyAlignment="1" applyProtection="1">
      <alignment vertical="top" wrapText="1"/>
      <protection/>
    </xf>
    <xf numFmtId="0" fontId="20" fillId="0" borderId="20" xfId="0" applyNumberFormat="1" applyFont="1" applyFill="1" applyBorder="1" applyAlignment="1" applyProtection="1">
      <alignment horizontal="center" vertical="top" wrapText="1"/>
      <protection/>
    </xf>
    <xf numFmtId="179" fontId="20" fillId="38" borderId="20" xfId="64" applyNumberFormat="1" applyFont="1" applyFill="1" applyBorder="1" applyAlignment="1" applyProtection="1">
      <alignment vertical="top" wrapText="1"/>
      <protection/>
    </xf>
    <xf numFmtId="179" fontId="20" fillId="0" borderId="28" xfId="0" applyNumberFormat="1" applyFont="1" applyFill="1" applyBorder="1" applyAlignment="1" applyProtection="1">
      <alignment vertical="top" wrapText="1"/>
      <protection/>
    </xf>
    <xf numFmtId="0" fontId="16" fillId="39" borderId="0" xfId="0" applyFont="1" applyFill="1" applyBorder="1" applyAlignment="1" applyProtection="1">
      <alignment vertical="top" wrapText="1"/>
      <protection/>
    </xf>
    <xf numFmtId="0" fontId="5" fillId="0" borderId="15" xfId="34" applyFont="1" applyFill="1" applyBorder="1" applyAlignment="1" applyProtection="1">
      <alignment horizontal="left" vertical="top" wrapText="1"/>
      <protection/>
    </xf>
    <xf numFmtId="1" fontId="6" fillId="0" borderId="37" xfId="0" applyNumberFormat="1" applyFont="1" applyFill="1" applyBorder="1" applyAlignment="1" applyProtection="1">
      <alignment horizontal="left" vertical="top" wrapText="1"/>
      <protection/>
    </xf>
    <xf numFmtId="179" fontId="6" fillId="0" borderId="26" xfId="64" applyNumberFormat="1" applyFont="1" applyFill="1" applyBorder="1" applyAlignment="1" applyProtection="1">
      <alignment vertical="top" wrapText="1"/>
      <protection/>
    </xf>
    <xf numFmtId="0" fontId="5" fillId="0" borderId="41" xfId="0" applyFont="1" applyFill="1" applyBorder="1" applyAlignment="1">
      <alignment vertical="top"/>
    </xf>
    <xf numFmtId="179" fontId="5" fillId="0" borderId="13" xfId="0" applyNumberFormat="1" applyFont="1" applyFill="1" applyBorder="1" applyAlignment="1">
      <alignment vertical="top"/>
    </xf>
    <xf numFmtId="0" fontId="5" fillId="0" borderId="25" xfId="0" applyFont="1" applyFill="1" applyBorder="1" applyAlignment="1">
      <alignment vertical="top"/>
    </xf>
    <xf numFmtId="0" fontId="5" fillId="0" borderId="22" xfId="0" applyFont="1" applyFill="1" applyBorder="1" applyAlignment="1">
      <alignment vertical="top"/>
    </xf>
    <xf numFmtId="179" fontId="5" fillId="0" borderId="38" xfId="0" applyNumberFormat="1" applyFont="1" applyFill="1" applyBorder="1" applyAlignment="1">
      <alignment vertical="top"/>
    </xf>
    <xf numFmtId="179" fontId="5" fillId="0" borderId="27" xfId="0" applyNumberFormat="1" applyFont="1" applyFill="1" applyBorder="1" applyAlignment="1">
      <alignment vertical="top"/>
    </xf>
    <xf numFmtId="0" fontId="5" fillId="0" borderId="42" xfId="0" applyFont="1" applyFill="1" applyBorder="1" applyAlignment="1">
      <alignment vertical="top"/>
    </xf>
    <xf numFmtId="0" fontId="5" fillId="0" borderId="43" xfId="0" applyFont="1" applyFill="1" applyBorder="1" applyAlignment="1">
      <alignment vertical="top"/>
    </xf>
    <xf numFmtId="179" fontId="5" fillId="0" borderId="44" xfId="0" applyNumberFormat="1" applyFont="1" applyFill="1" applyBorder="1" applyAlignment="1">
      <alignment vertical="top"/>
    </xf>
    <xf numFmtId="0" fontId="6" fillId="0" borderId="28" xfId="0" applyFont="1" applyFill="1" applyBorder="1" applyAlignment="1" applyProtection="1">
      <alignment horizontal="center" vertical="top" wrapText="1"/>
      <protection/>
    </xf>
    <xf numFmtId="201" fontId="5" fillId="0" borderId="1" xfId="64" applyNumberFormat="1" applyFont="1" applyFill="1" applyBorder="1" applyAlignment="1" applyProtection="1">
      <alignment horizontal="center" vertical="center" wrapText="1"/>
      <protection/>
    </xf>
    <xf numFmtId="0" fontId="11" fillId="0" borderId="0" xfId="0" applyFont="1" applyFill="1" applyAlignment="1" applyProtection="1">
      <alignment horizontal="left" vertical="top" wrapText="1"/>
      <protection/>
    </xf>
    <xf numFmtId="0" fontId="5" fillId="0" borderId="0" xfId="0" applyFont="1" applyFill="1" applyAlignment="1">
      <alignment horizontal="center" vertical="top"/>
    </xf>
    <xf numFmtId="0" fontId="6" fillId="2" borderId="23"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4" fontId="6" fillId="2" borderId="13" xfId="0" applyNumberFormat="1" applyFont="1" applyFill="1" applyBorder="1" applyAlignment="1" applyProtection="1">
      <alignment horizontal="center" vertical="center"/>
      <protection locked="0"/>
    </xf>
    <xf numFmtId="4" fontId="6" fillId="2" borderId="13" xfId="0" applyNumberFormat="1" applyFont="1" applyFill="1" applyBorder="1" applyAlignment="1" applyProtection="1">
      <alignment horizontal="center" vertical="center" wrapText="1"/>
      <protection locked="0"/>
    </xf>
    <xf numFmtId="4" fontId="6" fillId="2" borderId="21" xfId="0" applyNumberFormat="1" applyFont="1" applyFill="1" applyBorder="1" applyAlignment="1" applyProtection="1">
      <alignment horizontal="center" vertical="center" wrapText="1"/>
      <protection locked="0"/>
    </xf>
    <xf numFmtId="4" fontId="6" fillId="2" borderId="13" xfId="0" applyNumberFormat="1" applyFont="1" applyFill="1" applyBorder="1" applyAlignment="1" applyProtection="1">
      <alignment horizontal="center" vertical="center" wrapText="1"/>
      <protection locked="0"/>
    </xf>
    <xf numFmtId="4" fontId="6" fillId="2" borderId="13" xfId="34" applyNumberFormat="1" applyFont="1" applyFill="1" applyBorder="1" applyAlignment="1" applyProtection="1">
      <alignment horizontal="center" vertical="center" wrapText="1"/>
      <protection locked="0"/>
    </xf>
    <xf numFmtId="4" fontId="6" fillId="2" borderId="14" xfId="0" applyNumberFormat="1"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rial 9 Black" xfId="33"/>
    <cellStyle name="Normal_Genplan for BoQ (20.04.09)TBKA" xfId="34"/>
    <cellStyle name="Style 1"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E991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E1E7D"/>
      <rgbColor rgb="00525FAA"/>
      <rgbColor rgb="00A6B2D5"/>
      <rgbColor rgb="00E6E9F3"/>
      <rgbColor rgb="00000000"/>
      <rgbColor rgb="00000000"/>
      <rgbColor rgb="00000000"/>
      <rgbColor rgb="00000000"/>
      <rgbColor rgb="00FE991F"/>
      <rgbColor rgb="00FEBF4E"/>
      <rgbColor rgb="00FEE69E"/>
      <rgbColor rgb="00FFF2C7"/>
      <rgbColor rgb="00000000"/>
      <rgbColor rgb="00000000"/>
      <rgbColor rgb="00000000"/>
      <rgbColor rgb="00000000"/>
      <rgbColor rgb="0000CCFF"/>
      <rgbColor rgb="00CCFFFF"/>
      <rgbColor rgb="00CCFFCC"/>
      <rgbColor rgb="00FEE69E"/>
      <rgbColor rgb="0099CCFF"/>
      <rgbColor rgb="00FF99CC"/>
      <rgbColor rgb="00A6B2D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828675</xdr:colOff>
      <xdr:row>1</xdr:row>
      <xdr:rowOff>0</xdr:rowOff>
    </xdr:from>
    <xdr:to>
      <xdr:col>11</xdr:col>
      <xdr:colOff>1571625</xdr:colOff>
      <xdr:row>5</xdr:row>
      <xdr:rowOff>152400</xdr:rowOff>
    </xdr:to>
    <xdr:pic>
      <xdr:nvPicPr>
        <xdr:cNvPr id="1" name="Picture 27" descr="Nestle-logo"/>
        <xdr:cNvPicPr preferRelativeResize="1">
          <a:picLocks noChangeAspect="1"/>
        </xdr:cNvPicPr>
      </xdr:nvPicPr>
      <xdr:blipFill>
        <a:blip r:embed="rId1"/>
        <a:stretch>
          <a:fillRect/>
        </a:stretch>
      </xdr:blipFill>
      <xdr:spPr>
        <a:xfrm>
          <a:off x="9534525" y="0"/>
          <a:ext cx="7429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86"/>
  <sheetViews>
    <sheetView zoomScale="70" zoomScaleNormal="70" zoomScalePageLayoutView="0" workbookViewId="0" topLeftCell="A142">
      <selection activeCell="G164" sqref="G164"/>
    </sheetView>
  </sheetViews>
  <sheetFormatPr defaultColWidth="9.140625" defaultRowHeight="12.75" outlineLevelRow="1"/>
  <cols>
    <col min="1" max="1" width="3.7109375" style="25" customWidth="1"/>
    <col min="2" max="3" width="8.28125" style="25" customWidth="1"/>
    <col min="4" max="6" width="27.7109375" style="25" customWidth="1"/>
    <col min="7" max="7" width="14.7109375" style="25" customWidth="1"/>
    <col min="8" max="8" width="25.7109375" style="25" customWidth="1"/>
    <col min="9" max="11" width="12.7109375" style="25" customWidth="1"/>
    <col min="12" max="12" width="26.140625" style="25" customWidth="1"/>
    <col min="13" max="16384" width="9.140625" style="25" customWidth="1"/>
  </cols>
  <sheetData>
    <row r="2" spans="2:11" ht="12.75">
      <c r="B2" s="196"/>
      <c r="C2"/>
      <c r="D2" s="33" t="s">
        <v>221</v>
      </c>
      <c r="E2" s="34" t="s">
        <v>41</v>
      </c>
      <c r="F2" s="48"/>
      <c r="G2" s="49"/>
      <c r="H2" s="49"/>
      <c r="I2" s="199"/>
      <c r="J2" s="199"/>
      <c r="K2" s="216"/>
    </row>
    <row r="3" spans="2:11" s="31" customFormat="1" ht="12.75">
      <c r="B3"/>
      <c r="C3"/>
      <c r="D3" s="33" t="s">
        <v>222</v>
      </c>
      <c r="E3" s="34" t="s">
        <v>42</v>
      </c>
      <c r="F3" s="48"/>
      <c r="G3" s="51"/>
      <c r="H3" s="51"/>
      <c r="I3" s="199"/>
      <c r="J3" s="199"/>
      <c r="K3" s="192"/>
    </row>
    <row r="4" spans="2:11" s="31" customFormat="1" ht="12.75">
      <c r="B4"/>
      <c r="C4"/>
      <c r="D4" s="33" t="s">
        <v>223</v>
      </c>
      <c r="E4" s="129" t="s">
        <v>39</v>
      </c>
      <c r="F4" s="129"/>
      <c r="G4" s="129"/>
      <c r="H4" s="129"/>
      <c r="I4" s="32"/>
      <c r="J4" s="32"/>
      <c r="K4" s="217"/>
    </row>
    <row r="5" spans="2:11" s="31" customFormat="1" ht="12.75">
      <c r="B5"/>
      <c r="C5"/>
      <c r="D5" s="33" t="s">
        <v>224</v>
      </c>
      <c r="E5" s="129" t="s">
        <v>40</v>
      </c>
      <c r="F5" s="129"/>
      <c r="G5" s="129"/>
      <c r="H5" s="129"/>
      <c r="I5" s="193"/>
      <c r="J5" s="193"/>
      <c r="K5" s="217"/>
    </row>
    <row r="6" spans="2:11" s="31" customFormat="1" ht="12.75">
      <c r="B6"/>
      <c r="C6"/>
      <c r="D6" s="33" t="s">
        <v>228</v>
      </c>
      <c r="E6" s="34" t="s">
        <v>13</v>
      </c>
      <c r="F6" s="48"/>
      <c r="G6" s="51"/>
      <c r="H6" s="51"/>
      <c r="I6" s="193"/>
      <c r="J6" s="193"/>
      <c r="K6" s="218"/>
    </row>
    <row r="7" spans="2:11" s="31" customFormat="1" ht="12.75" customHeight="1">
      <c r="B7" s="35"/>
      <c r="C7" s="32"/>
      <c r="D7" s="33" t="s">
        <v>227</v>
      </c>
      <c r="E7" s="34" t="s">
        <v>14</v>
      </c>
      <c r="F7" s="53"/>
      <c r="G7" s="50" t="s">
        <v>219</v>
      </c>
      <c r="H7" s="72" t="s">
        <v>33</v>
      </c>
      <c r="K7" s="219"/>
    </row>
    <row r="8" spans="2:11" s="31" customFormat="1" ht="12.75">
      <c r="B8" s="35"/>
      <c r="C8" s="32"/>
      <c r="D8" s="33" t="s">
        <v>209</v>
      </c>
      <c r="E8" s="59" t="s">
        <v>4</v>
      </c>
      <c r="F8" s="220"/>
      <c r="G8" s="50" t="s">
        <v>220</v>
      </c>
      <c r="H8" s="72" t="s">
        <v>34</v>
      </c>
      <c r="K8" s="219"/>
    </row>
    <row r="9" spans="2:11" s="31" customFormat="1" ht="12.75">
      <c r="B9" s="35"/>
      <c r="C9" s="32"/>
      <c r="D9" s="33" t="s">
        <v>231</v>
      </c>
      <c r="E9" s="59" t="s">
        <v>200</v>
      </c>
      <c r="F9" s="220"/>
      <c r="G9" s="50" t="s">
        <v>225</v>
      </c>
      <c r="H9" s="72" t="s">
        <v>35</v>
      </c>
      <c r="I9" s="181"/>
      <c r="J9" s="181"/>
      <c r="K9" s="219"/>
    </row>
    <row r="10" spans="2:11" s="31" customFormat="1" ht="12.75">
      <c r="B10" s="35"/>
      <c r="C10" s="32"/>
      <c r="D10" s="33" t="s">
        <v>210</v>
      </c>
      <c r="E10" s="140" t="s">
        <v>71</v>
      </c>
      <c r="F10" s="221"/>
      <c r="G10" s="50" t="s">
        <v>226</v>
      </c>
      <c r="H10" s="72" t="s">
        <v>36</v>
      </c>
      <c r="I10" s="181"/>
      <c r="J10" s="181"/>
      <c r="K10" s="219"/>
    </row>
    <row r="11" spans="2:11" s="31" customFormat="1" ht="12.75">
      <c r="B11" s="35"/>
      <c r="C11" s="32"/>
      <c r="D11" s="33" t="s">
        <v>211</v>
      </c>
      <c r="E11" s="141" t="s">
        <v>201</v>
      </c>
      <c r="F11" s="222"/>
      <c r="G11" s="52" t="s">
        <v>229</v>
      </c>
      <c r="H11" s="72" t="s">
        <v>37</v>
      </c>
      <c r="I11" s="181"/>
      <c r="J11" s="181"/>
      <c r="K11" s="219"/>
    </row>
    <row r="12" spans="2:11" s="31" customFormat="1" ht="12.75">
      <c r="B12" s="35"/>
      <c r="C12" s="32"/>
      <c r="D12" s="33" t="s">
        <v>204</v>
      </c>
      <c r="E12" s="223">
        <v>40508</v>
      </c>
      <c r="F12" s="221"/>
      <c r="G12" s="52" t="s">
        <v>230</v>
      </c>
      <c r="H12" s="72" t="s">
        <v>38</v>
      </c>
      <c r="I12" s="181"/>
      <c r="J12" s="181"/>
      <c r="K12" s="219"/>
    </row>
    <row r="13" spans="2:11" s="31" customFormat="1" ht="12.75">
      <c r="B13" s="35"/>
      <c r="C13" s="32"/>
      <c r="D13" s="33"/>
      <c r="E13" s="32"/>
      <c r="F13" s="32"/>
      <c r="G13" s="33"/>
      <c r="H13" s="181"/>
      <c r="I13" s="181"/>
      <c r="J13" s="181"/>
      <c r="K13" s="219"/>
    </row>
    <row r="14" spans="2:11" s="31" customFormat="1" ht="12.75">
      <c r="B14" s="36"/>
      <c r="C14" s="36"/>
      <c r="D14" s="36"/>
      <c r="F14" s="54"/>
      <c r="G14" s="102"/>
      <c r="H14" s="102"/>
      <c r="I14" s="102"/>
      <c r="K14" s="22"/>
    </row>
    <row r="15" spans="2:11" s="176" customFormat="1" ht="12.75" customHeight="1">
      <c r="B15" s="194" t="s">
        <v>15</v>
      </c>
      <c r="C15"/>
      <c r="D15" s="177" t="s">
        <v>16</v>
      </c>
      <c r="E15" s="178"/>
      <c r="F15" s="179"/>
      <c r="G15" s="32"/>
      <c r="H15" s="180"/>
      <c r="I15" s="181"/>
      <c r="J15" s="181"/>
      <c r="K15" s="182"/>
    </row>
    <row r="16" spans="2:11" s="176" customFormat="1" ht="12.75">
      <c r="B16"/>
      <c r="C16"/>
      <c r="D16" s="183"/>
      <c r="E16" s="177"/>
      <c r="F16" s="32"/>
      <c r="G16" s="32"/>
      <c r="H16" s="180"/>
      <c r="I16" s="181"/>
      <c r="J16" s="181"/>
      <c r="K16" s="182"/>
    </row>
    <row r="17" spans="2:11" s="176" customFormat="1" ht="16.5" customHeight="1">
      <c r="B17"/>
      <c r="C17"/>
      <c r="D17" s="183"/>
      <c r="E17" s="184"/>
      <c r="F17" s="184"/>
      <c r="G17" s="184"/>
      <c r="H17" s="185"/>
      <c r="I17" s="181"/>
      <c r="J17" s="181"/>
      <c r="K17" s="182"/>
    </row>
    <row r="18" spans="2:11" s="176" customFormat="1" ht="22.5">
      <c r="B18"/>
      <c r="C18"/>
      <c r="D18" s="183"/>
      <c r="E18" s="186" t="s">
        <v>17</v>
      </c>
      <c r="G18" s="186" t="s">
        <v>87</v>
      </c>
      <c r="H18" s="186" t="s">
        <v>88</v>
      </c>
      <c r="I18" s="181"/>
      <c r="J18" s="181"/>
      <c r="K18" s="182"/>
    </row>
    <row r="19" spans="2:11" s="176" customFormat="1" ht="12.75">
      <c r="B19" s="187"/>
      <c r="C19" s="187"/>
      <c r="D19" s="177"/>
      <c r="E19" s="32"/>
      <c r="G19" s="32"/>
      <c r="H19" s="180"/>
      <c r="I19" s="181"/>
      <c r="J19" s="181"/>
      <c r="K19" s="182"/>
    </row>
    <row r="20" spans="2:11" s="176" customFormat="1" ht="12.75">
      <c r="B20" s="188"/>
      <c r="C20" s="32"/>
      <c r="D20" s="177"/>
      <c r="G20" s="32"/>
      <c r="H20" s="186" t="s">
        <v>89</v>
      </c>
      <c r="I20" s="181"/>
      <c r="J20" s="181"/>
      <c r="K20" s="182"/>
    </row>
    <row r="21" spans="2:8" s="224" customFormat="1" ht="30">
      <c r="B21" s="225" t="s">
        <v>65</v>
      </c>
      <c r="C21"/>
      <c r="D21"/>
      <c r="E21"/>
      <c r="F21"/>
      <c r="G21"/>
      <c r="H21"/>
    </row>
    <row r="22" spans="2:8" s="224" customFormat="1" ht="30">
      <c r="B22" s="225" t="s">
        <v>66</v>
      </c>
      <c r="C22"/>
      <c r="D22"/>
      <c r="E22"/>
      <c r="F22"/>
      <c r="G22"/>
      <c r="H22"/>
    </row>
    <row r="23" spans="2:11" s="31" customFormat="1" ht="13.5" thickBot="1">
      <c r="B23" s="35"/>
      <c r="C23" s="32"/>
      <c r="D23" s="33"/>
      <c r="E23" s="32"/>
      <c r="F23" s="32"/>
      <c r="G23" s="33"/>
      <c r="H23" s="181"/>
      <c r="I23" s="181"/>
      <c r="J23" s="181"/>
      <c r="K23" s="219"/>
    </row>
    <row r="24" spans="2:14" s="37" customFormat="1" ht="51.75" thickBot="1">
      <c r="B24" s="195" t="s">
        <v>215</v>
      </c>
      <c r="C24"/>
      <c r="D24" s="38" t="s">
        <v>207</v>
      </c>
      <c r="E24" s="38" t="s">
        <v>208</v>
      </c>
      <c r="F24" s="226" t="s">
        <v>233</v>
      </c>
      <c r="G24" s="226" t="s">
        <v>257</v>
      </c>
      <c r="H24" s="39" t="s">
        <v>258</v>
      </c>
      <c r="I24" s="40" t="s">
        <v>216</v>
      </c>
      <c r="J24" s="40" t="s">
        <v>217</v>
      </c>
      <c r="K24" s="40"/>
      <c r="L24" s="40"/>
      <c r="N24" s="40" t="s">
        <v>11</v>
      </c>
    </row>
    <row r="25" spans="2:11" s="41" customFormat="1" ht="13.5" thickBot="1">
      <c r="B25" s="227"/>
      <c r="C25" s="75"/>
      <c r="D25" s="114" t="s">
        <v>234</v>
      </c>
      <c r="E25" s="114" t="s">
        <v>235</v>
      </c>
      <c r="F25" s="75"/>
      <c r="G25" s="228"/>
      <c r="H25" s="229" t="e">
        <f>SUM(G26:G170)/2</f>
        <v>#REF!</v>
      </c>
      <c r="I25" s="230" t="e">
        <f>SUM(G4:G173)/2</f>
        <v>#REF!</v>
      </c>
      <c r="J25" s="56" t="e">
        <f>SUM(H4:H173)</f>
        <v>#REF!</v>
      </c>
      <c r="K25" s="42"/>
    </row>
    <row r="26" spans="2:11" s="16" customFormat="1" ht="12.75">
      <c r="B26" s="231"/>
      <c r="C26" s="232"/>
      <c r="D26" s="233"/>
      <c r="E26" s="234"/>
      <c r="F26" s="234"/>
      <c r="G26" s="235"/>
      <c r="H26" s="116"/>
      <c r="J26" s="22"/>
      <c r="K26" s="22"/>
    </row>
    <row r="27" spans="2:11" s="16" customFormat="1" ht="12" customHeight="1">
      <c r="B27" s="200"/>
      <c r="C27" s="201"/>
      <c r="D27" s="76" t="s">
        <v>107</v>
      </c>
      <c r="E27" s="77" t="s">
        <v>106</v>
      </c>
      <c r="F27" s="202"/>
      <c r="G27" s="203" t="e">
        <f>SUM(G28:G33)</f>
        <v>#REF!</v>
      </c>
      <c r="H27" s="116"/>
      <c r="J27" s="22"/>
      <c r="K27" s="22"/>
    </row>
    <row r="28" spans="2:11" s="16" customFormat="1" ht="12.75" outlineLevel="1">
      <c r="B28" s="236"/>
      <c r="C28" s="237"/>
      <c r="D28" s="83"/>
      <c r="E28" s="238"/>
      <c r="F28" s="238"/>
      <c r="G28" s="239"/>
      <c r="H28" s="116"/>
      <c r="J28" s="22"/>
      <c r="K28" s="22"/>
    </row>
    <row r="29" spans="2:11" s="16" customFormat="1" ht="12.75" outlineLevel="1">
      <c r="B29" s="115"/>
      <c r="C29" s="113">
        <v>1</v>
      </c>
      <c r="D29" s="20" t="s">
        <v>232</v>
      </c>
      <c r="E29" s="20" t="s">
        <v>205</v>
      </c>
      <c r="F29" s="204"/>
      <c r="G29" s="240" t="e">
        <f>#REF!</f>
        <v>#REF!</v>
      </c>
      <c r="H29" s="116"/>
      <c r="J29" s="22"/>
      <c r="K29" s="22"/>
    </row>
    <row r="30" spans="2:11" s="16" customFormat="1" ht="12.75" outlineLevel="1">
      <c r="B30" s="115"/>
      <c r="C30" s="113">
        <v>2</v>
      </c>
      <c r="D30" s="20" t="s">
        <v>206</v>
      </c>
      <c r="E30" s="20" t="s">
        <v>218</v>
      </c>
      <c r="F30" s="204"/>
      <c r="G30" s="240" t="e">
        <f>STRUCTURAL!#REF!</f>
        <v>#REF!</v>
      </c>
      <c r="H30" s="116"/>
      <c r="J30" s="22"/>
      <c r="K30" s="22"/>
    </row>
    <row r="31" spans="2:11" s="16" customFormat="1" ht="25.5" outlineLevel="1">
      <c r="B31" s="115"/>
      <c r="C31" s="113">
        <v>3</v>
      </c>
      <c r="D31" s="20" t="s">
        <v>9</v>
      </c>
      <c r="E31" s="20" t="s">
        <v>160</v>
      </c>
      <c r="F31" s="204"/>
      <c r="G31" s="105" t="e">
        <f>#REF!</f>
        <v>#REF!</v>
      </c>
      <c r="H31" s="116"/>
      <c r="J31" s="22"/>
      <c r="K31" s="22"/>
    </row>
    <row r="32" spans="2:11" s="16" customFormat="1" ht="25.5" outlineLevel="1">
      <c r="B32" s="138"/>
      <c r="C32" s="113">
        <v>5</v>
      </c>
      <c r="D32" s="20" t="s">
        <v>78</v>
      </c>
      <c r="E32" s="20" t="s">
        <v>79</v>
      </c>
      <c r="F32" s="241"/>
      <c r="G32" s="175" t="e">
        <f>#REF!</f>
        <v>#REF!</v>
      </c>
      <c r="H32" s="116"/>
      <c r="J32" s="22"/>
      <c r="K32" s="22"/>
    </row>
    <row r="33" spans="2:11" s="16" customFormat="1" ht="12.75">
      <c r="B33" s="138"/>
      <c r="C33" s="173"/>
      <c r="D33" s="71"/>
      <c r="E33" s="71"/>
      <c r="F33" s="241"/>
      <c r="G33" s="175"/>
      <c r="H33" s="116"/>
      <c r="J33" s="22"/>
      <c r="K33" s="22"/>
    </row>
    <row r="34" spans="2:8" s="16" customFormat="1" ht="25.5">
      <c r="B34" s="200"/>
      <c r="C34" s="201"/>
      <c r="D34" s="76" t="s">
        <v>108</v>
      </c>
      <c r="E34" s="77" t="s">
        <v>82</v>
      </c>
      <c r="F34" s="202"/>
      <c r="G34" s="203" t="e">
        <f>SUM(G35:G40)</f>
        <v>#REF!</v>
      </c>
      <c r="H34" s="116"/>
    </row>
    <row r="35" spans="2:11" s="16" customFormat="1" ht="12.75" outlineLevel="1">
      <c r="B35" s="236"/>
      <c r="C35" s="237"/>
      <c r="D35" s="83"/>
      <c r="E35" s="238"/>
      <c r="F35" s="238"/>
      <c r="G35" s="239"/>
      <c r="H35" s="116"/>
      <c r="J35" s="22"/>
      <c r="K35" s="22"/>
    </row>
    <row r="36" spans="2:11" s="16" customFormat="1" ht="12.75" outlineLevel="1">
      <c r="B36" s="115"/>
      <c r="C36" s="113">
        <v>1</v>
      </c>
      <c r="D36" s="20" t="s">
        <v>232</v>
      </c>
      <c r="E36" s="20" t="s">
        <v>205</v>
      </c>
      <c r="F36" s="204"/>
      <c r="G36" s="240" t="e">
        <f>#REF!</f>
        <v>#REF!</v>
      </c>
      <c r="H36" s="116"/>
      <c r="J36" s="22"/>
      <c r="K36" s="22"/>
    </row>
    <row r="37" spans="2:11" s="16" customFormat="1" ht="12.75" outlineLevel="1">
      <c r="B37" s="115"/>
      <c r="C37" s="113">
        <v>2</v>
      </c>
      <c r="D37" s="20" t="s">
        <v>206</v>
      </c>
      <c r="E37" s="20" t="s">
        <v>218</v>
      </c>
      <c r="F37" s="204"/>
      <c r="G37" s="240" t="e">
        <f>STRUCTURAL!#REF!</f>
        <v>#REF!</v>
      </c>
      <c r="H37" s="116"/>
      <c r="J37" s="22"/>
      <c r="K37" s="22"/>
    </row>
    <row r="38" spans="2:11" s="16" customFormat="1" ht="25.5" outlineLevel="1">
      <c r="B38" s="115"/>
      <c r="C38" s="113">
        <v>3</v>
      </c>
      <c r="D38" s="20" t="s">
        <v>9</v>
      </c>
      <c r="E38" s="20" t="s">
        <v>160</v>
      </c>
      <c r="F38" s="204"/>
      <c r="G38" s="105" t="e">
        <f>#REF!</f>
        <v>#REF!</v>
      </c>
      <c r="H38" s="116"/>
      <c r="J38" s="22"/>
      <c r="K38" s="22"/>
    </row>
    <row r="39" spans="2:11" s="16" customFormat="1" ht="25.5" outlineLevel="1">
      <c r="B39" s="138"/>
      <c r="C39" s="113">
        <v>5</v>
      </c>
      <c r="D39" s="20" t="s">
        <v>78</v>
      </c>
      <c r="E39" s="20" t="s">
        <v>79</v>
      </c>
      <c r="F39" s="241"/>
      <c r="G39" s="175" t="e">
        <f>#REF!</f>
        <v>#REF!</v>
      </c>
      <c r="H39" s="116"/>
      <c r="J39" s="22"/>
      <c r="K39" s="22"/>
    </row>
    <row r="40" spans="2:11" s="16" customFormat="1" ht="12.75">
      <c r="B40" s="138"/>
      <c r="C40" s="173"/>
      <c r="D40" s="71"/>
      <c r="E40" s="71"/>
      <c r="F40" s="241"/>
      <c r="G40" s="175"/>
      <c r="H40" s="116"/>
      <c r="J40" s="22"/>
      <c r="K40" s="22"/>
    </row>
    <row r="41" spans="2:8" s="16" customFormat="1" ht="25.5">
      <c r="B41" s="200"/>
      <c r="C41" s="201"/>
      <c r="D41" s="76" t="s">
        <v>109</v>
      </c>
      <c r="E41" s="77" t="s">
        <v>83</v>
      </c>
      <c r="F41" s="202"/>
      <c r="G41" s="203" t="e">
        <f>SUM(G42:G48)</f>
        <v>#REF!</v>
      </c>
      <c r="H41" s="116"/>
    </row>
    <row r="42" spans="2:11" s="16" customFormat="1" ht="12.75" outlineLevel="1">
      <c r="B42" s="236"/>
      <c r="C42" s="237"/>
      <c r="D42" s="83"/>
      <c r="E42" s="238"/>
      <c r="F42" s="238"/>
      <c r="G42" s="239"/>
      <c r="H42" s="116"/>
      <c r="J42" s="22"/>
      <c r="K42" s="22"/>
    </row>
    <row r="43" spans="2:11" s="16" customFormat="1" ht="12.75" outlineLevel="1">
      <c r="B43" s="115"/>
      <c r="C43" s="113">
        <v>1</v>
      </c>
      <c r="D43" s="20" t="s">
        <v>232</v>
      </c>
      <c r="E43" s="20" t="s">
        <v>205</v>
      </c>
      <c r="F43" s="204"/>
      <c r="G43" s="240" t="e">
        <f>#REF!</f>
        <v>#REF!</v>
      </c>
      <c r="H43" s="116"/>
      <c r="J43" s="22"/>
      <c r="K43" s="22"/>
    </row>
    <row r="44" spans="2:11" s="16" customFormat="1" ht="12.75" outlineLevel="1">
      <c r="B44" s="115"/>
      <c r="C44" s="113">
        <v>2</v>
      </c>
      <c r="D44" s="20" t="s">
        <v>206</v>
      </c>
      <c r="E44" s="20" t="s">
        <v>218</v>
      </c>
      <c r="F44" s="204"/>
      <c r="G44" s="240" t="e">
        <f>STRUCTURAL!#REF!</f>
        <v>#REF!</v>
      </c>
      <c r="H44" s="116"/>
      <c r="J44" s="22"/>
      <c r="K44" s="22"/>
    </row>
    <row r="45" spans="2:11" s="16" customFormat="1" ht="25.5" outlineLevel="1">
      <c r="B45" s="115"/>
      <c r="C45" s="113">
        <v>3</v>
      </c>
      <c r="D45" s="20" t="s">
        <v>9</v>
      </c>
      <c r="E45" s="20" t="s">
        <v>160</v>
      </c>
      <c r="F45" s="204"/>
      <c r="G45" s="105" t="e">
        <f>#REF!</f>
        <v>#REF!</v>
      </c>
      <c r="H45" s="116"/>
      <c r="J45" s="22"/>
      <c r="K45" s="22"/>
    </row>
    <row r="46" spans="2:11" s="16" customFormat="1" ht="12.75" outlineLevel="1">
      <c r="B46" s="138"/>
      <c r="C46" s="113">
        <v>4</v>
      </c>
      <c r="D46" s="20" t="s">
        <v>72</v>
      </c>
      <c r="E46" s="20" t="s">
        <v>73</v>
      </c>
      <c r="F46" s="241"/>
      <c r="G46" s="175" t="e">
        <f>#REF!</f>
        <v>#REF!</v>
      </c>
      <c r="H46" s="116"/>
      <c r="J46" s="22"/>
      <c r="K46" s="22"/>
    </row>
    <row r="47" spans="2:11" s="16" customFormat="1" ht="25.5" outlineLevel="1">
      <c r="B47" s="138"/>
      <c r="C47" s="113">
        <v>5</v>
      </c>
      <c r="D47" s="20" t="s">
        <v>78</v>
      </c>
      <c r="E47" s="20" t="s">
        <v>79</v>
      </c>
      <c r="F47" s="241"/>
      <c r="G47" s="175" t="e">
        <f>#REF!</f>
        <v>#REF!</v>
      </c>
      <c r="H47" s="116"/>
      <c r="J47" s="22"/>
      <c r="K47" s="22"/>
    </row>
    <row r="48" spans="2:11" s="16" customFormat="1" ht="12.75">
      <c r="B48" s="138"/>
      <c r="C48" s="173"/>
      <c r="D48" s="71"/>
      <c r="E48" s="71"/>
      <c r="F48" s="241"/>
      <c r="G48" s="175"/>
      <c r="H48" s="116"/>
      <c r="J48" s="22"/>
      <c r="K48" s="22"/>
    </row>
    <row r="49" spans="2:8" s="16" customFormat="1" ht="25.5">
      <c r="B49" s="200"/>
      <c r="C49" s="201"/>
      <c r="D49" s="76" t="s">
        <v>111</v>
      </c>
      <c r="E49" s="77" t="s">
        <v>110</v>
      </c>
      <c r="F49" s="202"/>
      <c r="G49" s="203" t="e">
        <f>SUM(G50:G57)</f>
        <v>#REF!</v>
      </c>
      <c r="H49" s="116"/>
    </row>
    <row r="50" spans="2:11" s="16" customFormat="1" ht="12.75" outlineLevel="1">
      <c r="B50" s="236"/>
      <c r="C50" s="237"/>
      <c r="D50" s="83"/>
      <c r="E50" s="238"/>
      <c r="F50" s="238"/>
      <c r="G50" s="239"/>
      <c r="H50" s="116"/>
      <c r="J50" s="22"/>
      <c r="K50" s="22"/>
    </row>
    <row r="51" spans="2:11" s="16" customFormat="1" ht="12.75" outlineLevel="1">
      <c r="B51" s="115"/>
      <c r="C51" s="113">
        <v>1</v>
      </c>
      <c r="D51" s="20" t="s">
        <v>232</v>
      </c>
      <c r="E51" s="20" t="s">
        <v>205</v>
      </c>
      <c r="F51" s="204"/>
      <c r="G51" s="240" t="e">
        <f>#REF!+#REF!</f>
        <v>#REF!</v>
      </c>
      <c r="H51" s="116"/>
      <c r="J51" s="22"/>
      <c r="K51" s="22"/>
    </row>
    <row r="52" spans="2:11" s="16" customFormat="1" ht="12.75" outlineLevel="1">
      <c r="B52" s="115"/>
      <c r="C52" s="113">
        <v>2</v>
      </c>
      <c r="D52" s="20" t="s">
        <v>206</v>
      </c>
      <c r="E52" s="20" t="s">
        <v>218</v>
      </c>
      <c r="F52" s="204"/>
      <c r="G52" s="240" t="e">
        <f>STRUCTURAL!#REF!</f>
        <v>#REF!</v>
      </c>
      <c r="H52" s="116"/>
      <c r="J52" s="22"/>
      <c r="K52" s="22"/>
    </row>
    <row r="53" spans="2:11" s="16" customFormat="1" ht="25.5" outlineLevel="1">
      <c r="B53" s="115"/>
      <c r="C53" s="113">
        <v>3</v>
      </c>
      <c r="D53" s="20" t="s">
        <v>9</v>
      </c>
      <c r="E53" s="20" t="s">
        <v>160</v>
      </c>
      <c r="F53" s="204"/>
      <c r="G53" s="105" t="e">
        <f>#REF!+#REF!</f>
        <v>#REF!</v>
      </c>
      <c r="H53" s="116"/>
      <c r="J53" s="22"/>
      <c r="K53" s="22"/>
    </row>
    <row r="54" spans="2:11" s="16" customFormat="1" ht="12.75" outlineLevel="1">
      <c r="B54" s="138"/>
      <c r="C54" s="113">
        <v>4</v>
      </c>
      <c r="D54" s="20" t="s">
        <v>72</v>
      </c>
      <c r="E54" s="20" t="s">
        <v>73</v>
      </c>
      <c r="F54" s="241"/>
      <c r="G54" s="175" t="e">
        <f>#REF!</f>
        <v>#REF!</v>
      </c>
      <c r="H54" s="116"/>
      <c r="J54" s="22"/>
      <c r="K54" s="22"/>
    </row>
    <row r="55" spans="2:11" s="16" customFormat="1" ht="25.5" outlineLevel="1">
      <c r="B55" s="138"/>
      <c r="C55" s="113">
        <v>5</v>
      </c>
      <c r="D55" s="20" t="s">
        <v>78</v>
      </c>
      <c r="E55" s="20" t="s">
        <v>79</v>
      </c>
      <c r="F55" s="241"/>
      <c r="G55" s="175" t="e">
        <f>#REF!</f>
        <v>#REF!</v>
      </c>
      <c r="H55" s="116"/>
      <c r="J55" s="22"/>
      <c r="K55" s="22"/>
    </row>
    <row r="56" spans="2:11" s="16" customFormat="1" ht="12.75" outlineLevel="1">
      <c r="B56" s="138"/>
      <c r="C56" s="113">
        <v>6</v>
      </c>
      <c r="D56" s="20" t="s">
        <v>80</v>
      </c>
      <c r="E56" s="20" t="s">
        <v>81</v>
      </c>
      <c r="F56" s="241"/>
      <c r="G56" s="175" t="e">
        <f>#REF!</f>
        <v>#REF!</v>
      </c>
      <c r="H56" s="116"/>
      <c r="J56" s="22"/>
      <c r="K56" s="22"/>
    </row>
    <row r="57" spans="2:11" s="16" customFormat="1" ht="12.75">
      <c r="B57" s="138"/>
      <c r="C57" s="173"/>
      <c r="D57" s="71"/>
      <c r="E57" s="71"/>
      <c r="F57" s="241"/>
      <c r="G57" s="175"/>
      <c r="H57" s="116"/>
      <c r="J57" s="22"/>
      <c r="K57" s="22"/>
    </row>
    <row r="58" spans="2:8" s="16" customFormat="1" ht="12.75">
      <c r="B58" s="200"/>
      <c r="C58" s="201"/>
      <c r="D58" s="76" t="s">
        <v>112</v>
      </c>
      <c r="E58" s="77" t="s">
        <v>84</v>
      </c>
      <c r="F58" s="202"/>
      <c r="G58" s="203" t="e">
        <f>SUM(G59:G66)</f>
        <v>#REF!</v>
      </c>
      <c r="H58" s="116"/>
    </row>
    <row r="59" spans="2:11" s="16" customFormat="1" ht="12.75" outlineLevel="1">
      <c r="B59" s="236"/>
      <c r="C59" s="237"/>
      <c r="D59" s="83"/>
      <c r="E59" s="238"/>
      <c r="F59" s="238"/>
      <c r="G59" s="239"/>
      <c r="H59" s="116"/>
      <c r="J59" s="22"/>
      <c r="K59" s="22"/>
    </row>
    <row r="60" spans="2:11" s="16" customFormat="1" ht="12.75" outlineLevel="1">
      <c r="B60" s="115"/>
      <c r="C60" s="113">
        <v>1</v>
      </c>
      <c r="D60" s="20" t="s">
        <v>232</v>
      </c>
      <c r="E60" s="20" t="s">
        <v>205</v>
      </c>
      <c r="F60" s="204"/>
      <c r="G60" s="240" t="e">
        <f>#REF!</f>
        <v>#REF!</v>
      </c>
      <c r="H60" s="116"/>
      <c r="J60" s="22"/>
      <c r="K60" s="22"/>
    </row>
    <row r="61" spans="2:11" s="16" customFormat="1" ht="12.75" outlineLevel="1">
      <c r="B61" s="115"/>
      <c r="C61" s="113">
        <v>2</v>
      </c>
      <c r="D61" s="20" t="s">
        <v>206</v>
      </c>
      <c r="E61" s="20" t="s">
        <v>218</v>
      </c>
      <c r="F61" s="204"/>
      <c r="G61" s="240">
        <f>STRUCTURAL!L22</f>
        <v>9489787.737341665</v>
      </c>
      <c r="H61" s="116"/>
      <c r="J61" s="22"/>
      <c r="K61" s="22"/>
    </row>
    <row r="62" spans="2:11" s="16" customFormat="1" ht="25.5" outlineLevel="1">
      <c r="B62" s="115"/>
      <c r="C62" s="113">
        <v>3</v>
      </c>
      <c r="D62" s="20" t="s">
        <v>9</v>
      </c>
      <c r="E62" s="20" t="s">
        <v>160</v>
      </c>
      <c r="F62" s="204"/>
      <c r="G62" s="105" t="e">
        <f>#REF!</f>
        <v>#REF!</v>
      </c>
      <c r="H62" s="116"/>
      <c r="J62" s="22"/>
      <c r="K62" s="22"/>
    </row>
    <row r="63" spans="2:11" s="16" customFormat="1" ht="12.75" outlineLevel="1">
      <c r="B63" s="138"/>
      <c r="C63" s="113">
        <v>4</v>
      </c>
      <c r="D63" s="20" t="s">
        <v>72</v>
      </c>
      <c r="E63" s="20" t="s">
        <v>73</v>
      </c>
      <c r="F63" s="241"/>
      <c r="G63" s="175" t="e">
        <f>#REF!</f>
        <v>#REF!</v>
      </c>
      <c r="H63" s="116"/>
      <c r="J63" s="22"/>
      <c r="K63" s="22"/>
    </row>
    <row r="64" spans="2:11" s="16" customFormat="1" ht="25.5" outlineLevel="1">
      <c r="B64" s="138"/>
      <c r="C64" s="113">
        <v>5</v>
      </c>
      <c r="D64" s="20" t="s">
        <v>78</v>
      </c>
      <c r="E64" s="20" t="s">
        <v>79</v>
      </c>
      <c r="F64" s="241"/>
      <c r="G64" s="175" t="e">
        <f>#REF!</f>
        <v>#REF!</v>
      </c>
      <c r="H64" s="116"/>
      <c r="J64" s="22"/>
      <c r="K64" s="22"/>
    </row>
    <row r="65" spans="2:11" s="16" customFormat="1" ht="12.75" outlineLevel="1">
      <c r="B65" s="138"/>
      <c r="C65" s="113">
        <v>6</v>
      </c>
      <c r="D65" s="20" t="s">
        <v>80</v>
      </c>
      <c r="E65" s="20" t="s">
        <v>81</v>
      </c>
      <c r="F65" s="241"/>
      <c r="G65" s="175" t="e">
        <f>#REF!</f>
        <v>#REF!</v>
      </c>
      <c r="H65" s="116"/>
      <c r="J65" s="22"/>
      <c r="K65" s="22"/>
    </row>
    <row r="66" spans="2:11" s="16" customFormat="1" ht="12.75">
      <c r="B66" s="138"/>
      <c r="C66" s="173"/>
      <c r="D66" s="71"/>
      <c r="E66" s="71"/>
      <c r="F66" s="241"/>
      <c r="G66" s="175"/>
      <c r="H66" s="116"/>
      <c r="J66" s="22"/>
      <c r="K66" s="22"/>
    </row>
    <row r="67" spans="2:8" s="16" customFormat="1" ht="25.5">
      <c r="B67" s="200"/>
      <c r="C67" s="201"/>
      <c r="D67" s="76" t="s">
        <v>113</v>
      </c>
      <c r="E67" s="77" t="s">
        <v>85</v>
      </c>
      <c r="F67" s="202"/>
      <c r="G67" s="203" t="e">
        <f>SUM(G68:G75)</f>
        <v>#REF!</v>
      </c>
      <c r="H67" s="116"/>
    </row>
    <row r="68" spans="2:11" s="16" customFormat="1" ht="12.75" outlineLevel="1">
      <c r="B68" s="236"/>
      <c r="C68" s="237"/>
      <c r="D68" s="83"/>
      <c r="E68" s="238"/>
      <c r="F68" s="238"/>
      <c r="G68" s="239"/>
      <c r="H68" s="116"/>
      <c r="J68" s="22"/>
      <c r="K68" s="22"/>
    </row>
    <row r="69" spans="2:11" s="16" customFormat="1" ht="12.75" outlineLevel="1">
      <c r="B69" s="115"/>
      <c r="C69" s="113">
        <v>1</v>
      </c>
      <c r="D69" s="20" t="s">
        <v>232</v>
      </c>
      <c r="E69" s="20" t="s">
        <v>205</v>
      </c>
      <c r="F69" s="204"/>
      <c r="G69" s="240" t="e">
        <f>#REF!</f>
        <v>#REF!</v>
      </c>
      <c r="H69" s="116"/>
      <c r="J69" s="22"/>
      <c r="K69" s="22"/>
    </row>
    <row r="70" spans="2:11" s="16" customFormat="1" ht="12.75" outlineLevel="1">
      <c r="B70" s="115"/>
      <c r="C70" s="113">
        <v>2</v>
      </c>
      <c r="D70" s="20" t="s">
        <v>206</v>
      </c>
      <c r="E70" s="20" t="s">
        <v>218</v>
      </c>
      <c r="F70" s="204"/>
      <c r="G70" s="240" t="e">
        <f>STRUCTURAL!#REF!</f>
        <v>#REF!</v>
      </c>
      <c r="H70" s="116"/>
      <c r="J70" s="22"/>
      <c r="K70" s="22"/>
    </row>
    <row r="71" spans="2:11" s="16" customFormat="1" ht="25.5" outlineLevel="1">
      <c r="B71" s="115"/>
      <c r="C71" s="113">
        <v>3</v>
      </c>
      <c r="D71" s="20" t="s">
        <v>9</v>
      </c>
      <c r="E71" s="20" t="s">
        <v>160</v>
      </c>
      <c r="F71" s="204"/>
      <c r="G71" s="105" t="e">
        <f>#REF!</f>
        <v>#REF!</v>
      </c>
      <c r="H71" s="116"/>
      <c r="J71" s="22"/>
      <c r="K71" s="22"/>
    </row>
    <row r="72" spans="1:11" s="16" customFormat="1" ht="25.5" outlineLevel="1">
      <c r="A72" s="16" t="s">
        <v>259</v>
      </c>
      <c r="B72" s="242"/>
      <c r="C72" s="243">
        <v>4</v>
      </c>
      <c r="D72" s="191" t="s">
        <v>72</v>
      </c>
      <c r="E72" s="191" t="s">
        <v>73</v>
      </c>
      <c r="F72" s="244"/>
      <c r="G72" s="245" t="e">
        <f>#REF!</f>
        <v>#REF!</v>
      </c>
      <c r="H72" s="116"/>
      <c r="J72" s="22"/>
      <c r="K72" s="22"/>
    </row>
    <row r="73" spans="2:11" s="16" customFormat="1" ht="25.5" outlineLevel="1">
      <c r="B73" s="138"/>
      <c r="C73" s="113">
        <v>5</v>
      </c>
      <c r="D73" s="20" t="s">
        <v>78</v>
      </c>
      <c r="E73" s="20" t="s">
        <v>79</v>
      </c>
      <c r="F73" s="241"/>
      <c r="G73" s="175" t="e">
        <f>#REF!</f>
        <v>#REF!</v>
      </c>
      <c r="H73" s="116"/>
      <c r="J73" s="22"/>
      <c r="K73" s="22"/>
    </row>
    <row r="74" spans="2:11" s="16" customFormat="1" ht="12.75" outlineLevel="1">
      <c r="B74" s="138"/>
      <c r="C74" s="113">
        <v>6</v>
      </c>
      <c r="D74" s="20" t="s">
        <v>80</v>
      </c>
      <c r="E74" s="20" t="s">
        <v>81</v>
      </c>
      <c r="F74" s="241"/>
      <c r="G74" s="175" t="e">
        <f>#REF!</f>
        <v>#REF!</v>
      </c>
      <c r="H74" s="116"/>
      <c r="J74" s="22"/>
      <c r="K74" s="22"/>
    </row>
    <row r="75" spans="2:11" s="16" customFormat="1" ht="12.75">
      <c r="B75" s="138"/>
      <c r="C75" s="173"/>
      <c r="D75" s="71"/>
      <c r="E75" s="71"/>
      <c r="F75" s="241"/>
      <c r="G75" s="175"/>
      <c r="H75" s="116"/>
      <c r="J75" s="22"/>
      <c r="K75" s="22"/>
    </row>
    <row r="76" spans="2:8" s="16" customFormat="1" ht="12.75">
      <c r="B76" s="200"/>
      <c r="C76" s="201"/>
      <c r="D76" s="76" t="s">
        <v>114</v>
      </c>
      <c r="E76" s="77" t="s">
        <v>86</v>
      </c>
      <c r="F76" s="202"/>
      <c r="G76" s="203" t="e">
        <f>SUM(G77:G82)</f>
        <v>#REF!</v>
      </c>
      <c r="H76" s="116"/>
    </row>
    <row r="77" spans="2:11" s="16" customFormat="1" ht="12.75" outlineLevel="1">
      <c r="B77" s="236"/>
      <c r="C77" s="237"/>
      <c r="D77" s="83"/>
      <c r="E77" s="238"/>
      <c r="F77" s="238"/>
      <c r="G77" s="239"/>
      <c r="H77" s="116"/>
      <c r="J77" s="22"/>
      <c r="K77" s="22"/>
    </row>
    <row r="78" spans="2:11" s="16" customFormat="1" ht="12.75" outlineLevel="1">
      <c r="B78" s="115"/>
      <c r="C78" s="113">
        <v>1</v>
      </c>
      <c r="D78" s="20" t="s">
        <v>232</v>
      </c>
      <c r="E78" s="20" t="s">
        <v>205</v>
      </c>
      <c r="F78" s="204"/>
      <c r="G78" s="240" t="e">
        <f>#REF!</f>
        <v>#REF!</v>
      </c>
      <c r="H78" s="116"/>
      <c r="J78" s="22"/>
      <c r="K78" s="22"/>
    </row>
    <row r="79" spans="2:11" s="16" customFormat="1" ht="12.75" outlineLevel="1">
      <c r="B79" s="115"/>
      <c r="C79" s="113">
        <v>2</v>
      </c>
      <c r="D79" s="20" t="s">
        <v>206</v>
      </c>
      <c r="E79" s="20" t="s">
        <v>218</v>
      </c>
      <c r="F79" s="204"/>
      <c r="G79" s="240" t="e">
        <f>STRUCTURAL!#REF!</f>
        <v>#REF!</v>
      </c>
      <c r="H79" s="116"/>
      <c r="J79" s="22"/>
      <c r="K79" s="22"/>
    </row>
    <row r="80" spans="2:11" s="16" customFormat="1" ht="25.5" outlineLevel="1">
      <c r="B80" s="115"/>
      <c r="C80" s="113">
        <v>3</v>
      </c>
      <c r="D80" s="20" t="s">
        <v>9</v>
      </c>
      <c r="E80" s="20" t="s">
        <v>160</v>
      </c>
      <c r="F80" s="204"/>
      <c r="G80" s="105"/>
      <c r="H80" s="130" t="s">
        <v>1</v>
      </c>
      <c r="J80" s="22"/>
      <c r="K80" s="22"/>
    </row>
    <row r="81" spans="2:11" s="16" customFormat="1" ht="12.75" outlineLevel="1">
      <c r="B81" s="138"/>
      <c r="C81" s="113">
        <v>4</v>
      </c>
      <c r="D81" s="20" t="s">
        <v>72</v>
      </c>
      <c r="E81" s="20" t="s">
        <v>73</v>
      </c>
      <c r="F81" s="241"/>
      <c r="G81" s="175" t="e">
        <f>#REF!</f>
        <v>#REF!</v>
      </c>
      <c r="H81" s="116"/>
      <c r="J81" s="22"/>
      <c r="K81" s="22"/>
    </row>
    <row r="82" spans="2:11" s="16" customFormat="1" ht="12.75">
      <c r="B82" s="138"/>
      <c r="C82" s="173"/>
      <c r="D82" s="71"/>
      <c r="E82" s="71"/>
      <c r="F82" s="241"/>
      <c r="G82" s="175"/>
      <c r="H82" s="116"/>
      <c r="J82" s="22"/>
      <c r="K82" s="22"/>
    </row>
    <row r="83" spans="2:8" s="16" customFormat="1" ht="12.75">
      <c r="B83" s="200"/>
      <c r="C83" s="201"/>
      <c r="D83" s="76" t="s">
        <v>115</v>
      </c>
      <c r="E83" s="77" t="s">
        <v>94</v>
      </c>
      <c r="F83" s="202"/>
      <c r="G83" s="203" t="e">
        <f>SUM(G84:G88)</f>
        <v>#REF!</v>
      </c>
      <c r="H83" s="116"/>
    </row>
    <row r="84" spans="2:11" s="16" customFormat="1" ht="12.75" outlineLevel="1">
      <c r="B84" s="236"/>
      <c r="C84" s="237"/>
      <c r="D84" s="83"/>
      <c r="E84" s="238"/>
      <c r="F84" s="238"/>
      <c r="G84" s="239"/>
      <c r="H84" s="116"/>
      <c r="J84" s="22"/>
      <c r="K84" s="22"/>
    </row>
    <row r="85" spans="2:11" s="16" customFormat="1" ht="12.75" outlineLevel="1">
      <c r="B85" s="115"/>
      <c r="C85" s="113">
        <v>1</v>
      </c>
      <c r="D85" s="20" t="s">
        <v>232</v>
      </c>
      <c r="E85" s="20" t="s">
        <v>205</v>
      </c>
      <c r="F85" s="204"/>
      <c r="G85" s="240" t="e">
        <f>#REF!</f>
        <v>#REF!</v>
      </c>
      <c r="H85" s="116"/>
      <c r="J85" s="22"/>
      <c r="K85" s="22"/>
    </row>
    <row r="86" spans="2:11" s="16" customFormat="1" ht="12.75" outlineLevel="1">
      <c r="B86" s="115"/>
      <c r="C86" s="113">
        <v>2</v>
      </c>
      <c r="D86" s="20" t="s">
        <v>206</v>
      </c>
      <c r="E86" s="20" t="s">
        <v>218</v>
      </c>
      <c r="F86" s="204"/>
      <c r="G86" s="240" t="e">
        <f>STRUCTURAL!#REF!</f>
        <v>#REF!</v>
      </c>
      <c r="H86" s="116"/>
      <c r="J86" s="22"/>
      <c r="K86" s="22"/>
    </row>
    <row r="87" spans="2:11" s="16" customFormat="1" ht="25.5" outlineLevel="1">
      <c r="B87" s="115"/>
      <c r="C87" s="113">
        <v>3</v>
      </c>
      <c r="D87" s="20" t="s">
        <v>9</v>
      </c>
      <c r="E87" s="20" t="s">
        <v>160</v>
      </c>
      <c r="F87" s="204"/>
      <c r="G87" s="105"/>
      <c r="H87" s="130" t="s">
        <v>1</v>
      </c>
      <c r="J87" s="22"/>
      <c r="K87" s="22"/>
    </row>
    <row r="88" spans="2:11" s="16" customFormat="1" ht="12.75">
      <c r="B88" s="138"/>
      <c r="C88" s="173"/>
      <c r="D88" s="71"/>
      <c r="E88" s="71"/>
      <c r="F88" s="241"/>
      <c r="G88" s="175"/>
      <c r="H88" s="116"/>
      <c r="J88" s="22"/>
      <c r="K88" s="22"/>
    </row>
    <row r="89" spans="2:8" s="16" customFormat="1" ht="12.75">
      <c r="B89" s="200"/>
      <c r="C89" s="201"/>
      <c r="D89" s="76" t="s">
        <v>116</v>
      </c>
      <c r="E89" s="77" t="s">
        <v>95</v>
      </c>
      <c r="F89" s="202"/>
      <c r="G89" s="203" t="e">
        <f>SUM(G90:G94)</f>
        <v>#REF!</v>
      </c>
      <c r="H89" s="116"/>
    </row>
    <row r="90" spans="2:11" s="16" customFormat="1" ht="12.75" outlineLevel="1">
      <c r="B90" s="236"/>
      <c r="C90" s="237"/>
      <c r="D90" s="83"/>
      <c r="E90" s="238"/>
      <c r="F90" s="238"/>
      <c r="G90" s="239"/>
      <c r="H90" s="116"/>
      <c r="J90" s="22"/>
      <c r="K90" s="22"/>
    </row>
    <row r="91" spans="2:11" s="16" customFormat="1" ht="12.75" outlineLevel="1">
      <c r="B91" s="115"/>
      <c r="C91" s="113">
        <v>1</v>
      </c>
      <c r="D91" s="20" t="s">
        <v>232</v>
      </c>
      <c r="E91" s="20" t="s">
        <v>205</v>
      </c>
      <c r="F91" s="204"/>
      <c r="G91" s="240" t="e">
        <f>#REF!</f>
        <v>#REF!</v>
      </c>
      <c r="H91" s="116"/>
      <c r="J91" s="22"/>
      <c r="K91" s="22"/>
    </row>
    <row r="92" spans="2:11" s="16" customFormat="1" ht="12.75" outlineLevel="1">
      <c r="B92" s="115"/>
      <c r="C92" s="113">
        <v>2</v>
      </c>
      <c r="D92" s="20" t="s">
        <v>206</v>
      </c>
      <c r="E92" s="20" t="s">
        <v>218</v>
      </c>
      <c r="F92" s="204"/>
      <c r="G92" s="240" t="e">
        <f>STRUCTURAL!#REF!</f>
        <v>#REF!</v>
      </c>
      <c r="H92" s="116"/>
      <c r="J92" s="22"/>
      <c r="K92" s="22"/>
    </row>
    <row r="93" spans="2:11" s="16" customFormat="1" ht="25.5" outlineLevel="1">
      <c r="B93" s="115"/>
      <c r="C93" s="113">
        <v>3</v>
      </c>
      <c r="D93" s="20" t="s">
        <v>9</v>
      </c>
      <c r="E93" s="20" t="s">
        <v>160</v>
      </c>
      <c r="F93" s="204"/>
      <c r="G93" s="105"/>
      <c r="H93" s="130" t="s">
        <v>0</v>
      </c>
      <c r="J93" s="22"/>
      <c r="K93" s="22"/>
    </row>
    <row r="94" spans="2:11" s="16" customFormat="1" ht="12.75">
      <c r="B94" s="138"/>
      <c r="C94" s="173"/>
      <c r="D94" s="71"/>
      <c r="E94" s="71"/>
      <c r="F94" s="241"/>
      <c r="G94" s="175"/>
      <c r="H94" s="116"/>
      <c r="J94" s="22"/>
      <c r="K94" s="22"/>
    </row>
    <row r="95" spans="2:8" s="16" customFormat="1" ht="25.5">
      <c r="B95" s="200"/>
      <c r="C95" s="201"/>
      <c r="D95" s="76" t="s">
        <v>117</v>
      </c>
      <c r="E95" s="77" t="s">
        <v>96</v>
      </c>
      <c r="F95" s="202"/>
      <c r="G95" s="203" t="e">
        <f>SUM(G96:G103)</f>
        <v>#REF!</v>
      </c>
      <c r="H95" s="116"/>
    </row>
    <row r="96" spans="2:11" s="16" customFormat="1" ht="12.75" outlineLevel="1">
      <c r="B96" s="236"/>
      <c r="C96" s="237"/>
      <c r="D96" s="83"/>
      <c r="E96" s="238"/>
      <c r="F96" s="238"/>
      <c r="G96" s="239"/>
      <c r="H96" s="116"/>
      <c r="J96" s="22"/>
      <c r="K96" s="22"/>
    </row>
    <row r="97" spans="2:11" s="16" customFormat="1" ht="12.75" outlineLevel="1">
      <c r="B97" s="115"/>
      <c r="C97" s="113">
        <v>1</v>
      </c>
      <c r="D97" s="20" t="s">
        <v>232</v>
      </c>
      <c r="E97" s="20" t="s">
        <v>205</v>
      </c>
      <c r="F97" s="204"/>
      <c r="G97" s="240" t="e">
        <f>#REF!</f>
        <v>#REF!</v>
      </c>
      <c r="H97" s="116"/>
      <c r="J97" s="22"/>
      <c r="K97" s="22"/>
    </row>
    <row r="98" spans="2:11" s="16" customFormat="1" ht="12.75" outlineLevel="1">
      <c r="B98" s="115"/>
      <c r="C98" s="113">
        <v>2</v>
      </c>
      <c r="D98" s="20" t="s">
        <v>206</v>
      </c>
      <c r="E98" s="20" t="s">
        <v>218</v>
      </c>
      <c r="F98" s="204"/>
      <c r="G98" s="240" t="e">
        <f>STRUCTURAL!#REF!</f>
        <v>#REF!</v>
      </c>
      <c r="H98" s="116"/>
      <c r="J98" s="22"/>
      <c r="K98" s="22"/>
    </row>
    <row r="99" spans="2:11" s="16" customFormat="1" ht="25.5" outlineLevel="1">
      <c r="B99" s="115"/>
      <c r="C99" s="113">
        <v>3</v>
      </c>
      <c r="D99" s="20" t="s">
        <v>9</v>
      </c>
      <c r="E99" s="20" t="s">
        <v>160</v>
      </c>
      <c r="F99" s="204"/>
      <c r="G99" s="105" t="e">
        <f>#REF!</f>
        <v>#REF!</v>
      </c>
      <c r="H99" s="116"/>
      <c r="J99" s="22"/>
      <c r="K99" s="22"/>
    </row>
    <row r="100" spans="2:11" s="16" customFormat="1" ht="12.75" outlineLevel="1">
      <c r="B100" s="138"/>
      <c r="C100" s="113">
        <v>4</v>
      </c>
      <c r="D100" s="20" t="s">
        <v>72</v>
      </c>
      <c r="E100" s="20" t="s">
        <v>73</v>
      </c>
      <c r="F100" s="241"/>
      <c r="G100" s="175" t="e">
        <f>#REF!</f>
        <v>#REF!</v>
      </c>
      <c r="H100" s="116"/>
      <c r="J100" s="22"/>
      <c r="K100" s="22"/>
    </row>
    <row r="101" spans="2:11" s="16" customFormat="1" ht="25.5" outlineLevel="1">
      <c r="B101" s="138"/>
      <c r="C101" s="113">
        <v>5</v>
      </c>
      <c r="D101" s="20" t="s">
        <v>78</v>
      </c>
      <c r="E101" s="20" t="s">
        <v>79</v>
      </c>
      <c r="F101" s="241"/>
      <c r="G101" s="175" t="e">
        <f>#REF!</f>
        <v>#REF!</v>
      </c>
      <c r="H101" s="116"/>
      <c r="J101" s="22"/>
      <c r="K101" s="22"/>
    </row>
    <row r="102" spans="2:11" s="16" customFormat="1" ht="12.75" outlineLevel="1">
      <c r="B102" s="138"/>
      <c r="C102" s="113">
        <v>6</v>
      </c>
      <c r="D102" s="20" t="s">
        <v>80</v>
      </c>
      <c r="E102" s="20" t="s">
        <v>81</v>
      </c>
      <c r="F102" s="241"/>
      <c r="G102" s="175" t="e">
        <f>#REF!</f>
        <v>#REF!</v>
      </c>
      <c r="H102" s="116"/>
      <c r="J102" s="22"/>
      <c r="K102" s="22"/>
    </row>
    <row r="103" spans="2:11" s="16" customFormat="1" ht="12.75">
      <c r="B103" s="138"/>
      <c r="C103" s="173"/>
      <c r="D103" s="71"/>
      <c r="E103" s="71"/>
      <c r="F103" s="241"/>
      <c r="G103" s="175"/>
      <c r="H103" s="116"/>
      <c r="J103" s="22"/>
      <c r="K103" s="22"/>
    </row>
    <row r="104" spans="2:8" s="16" customFormat="1" ht="25.5">
      <c r="B104" s="200"/>
      <c r="C104" s="201"/>
      <c r="D104" s="76" t="s">
        <v>118</v>
      </c>
      <c r="E104" s="77" t="s">
        <v>97</v>
      </c>
      <c r="F104" s="202"/>
      <c r="G104" s="203" t="e">
        <f>SUM(G105:G111)</f>
        <v>#REF!</v>
      </c>
      <c r="H104" s="116"/>
    </row>
    <row r="105" spans="2:11" s="16" customFormat="1" ht="12.75" outlineLevel="1">
      <c r="B105" s="236"/>
      <c r="C105" s="237"/>
      <c r="D105" s="83"/>
      <c r="E105" s="238"/>
      <c r="F105" s="238"/>
      <c r="G105" s="239"/>
      <c r="H105" s="116"/>
      <c r="J105" s="22"/>
      <c r="K105" s="22"/>
    </row>
    <row r="106" spans="2:11" s="16" customFormat="1" ht="12.75" outlineLevel="1">
      <c r="B106" s="115"/>
      <c r="C106" s="113">
        <v>1</v>
      </c>
      <c r="D106" s="20" t="s">
        <v>232</v>
      </c>
      <c r="E106" s="20" t="s">
        <v>205</v>
      </c>
      <c r="F106" s="204"/>
      <c r="G106" s="240" t="e">
        <f>#REF!</f>
        <v>#REF!</v>
      </c>
      <c r="H106" s="116"/>
      <c r="J106" s="22"/>
      <c r="K106" s="22"/>
    </row>
    <row r="107" spans="2:11" s="16" customFormat="1" ht="12.75" outlineLevel="1">
      <c r="B107" s="115"/>
      <c r="C107" s="113">
        <v>2</v>
      </c>
      <c r="D107" s="20" t="s">
        <v>206</v>
      </c>
      <c r="E107" s="20" t="s">
        <v>218</v>
      </c>
      <c r="F107" s="204"/>
      <c r="G107" s="240" t="e">
        <f>STRUCTURAL!#REF!</f>
        <v>#REF!</v>
      </c>
      <c r="H107" s="116"/>
      <c r="J107" s="22"/>
      <c r="K107" s="22"/>
    </row>
    <row r="108" spans="2:11" s="16" customFormat="1" ht="25.5" outlineLevel="1">
      <c r="B108" s="115"/>
      <c r="C108" s="113">
        <v>3</v>
      </c>
      <c r="D108" s="20" t="s">
        <v>9</v>
      </c>
      <c r="E108" s="20" t="s">
        <v>160</v>
      </c>
      <c r="F108" s="204"/>
      <c r="G108" s="105" t="e">
        <f>#REF!</f>
        <v>#REF!</v>
      </c>
      <c r="H108" s="116"/>
      <c r="J108" s="22"/>
      <c r="K108" s="22"/>
    </row>
    <row r="109" spans="2:11" s="16" customFormat="1" ht="12.75" outlineLevel="1">
      <c r="B109" s="138"/>
      <c r="C109" s="113">
        <v>4</v>
      </c>
      <c r="D109" s="20" t="s">
        <v>72</v>
      </c>
      <c r="E109" s="20" t="s">
        <v>73</v>
      </c>
      <c r="F109" s="241"/>
      <c r="G109" s="175" t="e">
        <f>#REF!</f>
        <v>#REF!</v>
      </c>
      <c r="H109" s="130"/>
      <c r="J109" s="22"/>
      <c r="K109" s="22"/>
    </row>
    <row r="110" spans="2:11" s="16" customFormat="1" ht="25.5" outlineLevel="1">
      <c r="B110" s="138"/>
      <c r="C110" s="113">
        <v>5</v>
      </c>
      <c r="D110" s="20" t="s">
        <v>78</v>
      </c>
      <c r="E110" s="20" t="s">
        <v>79</v>
      </c>
      <c r="F110" s="241"/>
      <c r="G110" s="175" t="e">
        <f>#REF!</f>
        <v>#REF!</v>
      </c>
      <c r="H110" s="130"/>
      <c r="J110" s="22"/>
      <c r="K110" s="22"/>
    </row>
    <row r="111" spans="2:11" s="16" customFormat="1" ht="12.75">
      <c r="B111" s="138"/>
      <c r="C111" s="173"/>
      <c r="D111" s="71"/>
      <c r="E111" s="71"/>
      <c r="F111" s="241"/>
      <c r="G111" s="175"/>
      <c r="H111" s="116"/>
      <c r="J111" s="22"/>
      <c r="K111" s="22"/>
    </row>
    <row r="112" spans="2:8" s="16" customFormat="1" ht="25.5">
      <c r="B112" s="200"/>
      <c r="C112" s="201"/>
      <c r="D112" s="76" t="s">
        <v>119</v>
      </c>
      <c r="E112" s="77" t="s">
        <v>98</v>
      </c>
      <c r="F112" s="202"/>
      <c r="G112" s="203" t="e">
        <f>SUM(G113:G118)</f>
        <v>#REF!</v>
      </c>
      <c r="H112" s="116"/>
    </row>
    <row r="113" spans="2:11" s="16" customFormat="1" ht="12.75" outlineLevel="1">
      <c r="B113" s="236"/>
      <c r="C113" s="237"/>
      <c r="D113" s="83"/>
      <c r="E113" s="238"/>
      <c r="F113" s="238"/>
      <c r="G113" s="239"/>
      <c r="H113" s="116"/>
      <c r="J113" s="22"/>
      <c r="K113" s="22"/>
    </row>
    <row r="114" spans="2:11" s="16" customFormat="1" ht="12.75" outlineLevel="1">
      <c r="B114" s="115"/>
      <c r="C114" s="113">
        <v>1</v>
      </c>
      <c r="D114" s="20" t="s">
        <v>232</v>
      </c>
      <c r="E114" s="20" t="s">
        <v>205</v>
      </c>
      <c r="F114" s="204"/>
      <c r="G114" s="240" t="e">
        <f>#REF!</f>
        <v>#REF!</v>
      </c>
      <c r="H114" s="116"/>
      <c r="J114" s="22"/>
      <c r="K114" s="22"/>
    </row>
    <row r="115" spans="2:11" s="16" customFormat="1" ht="12.75" outlineLevel="1">
      <c r="B115" s="115"/>
      <c r="C115" s="113">
        <v>2</v>
      </c>
      <c r="D115" s="20" t="s">
        <v>206</v>
      </c>
      <c r="E115" s="20" t="s">
        <v>218</v>
      </c>
      <c r="F115" s="204"/>
      <c r="G115" s="240" t="e">
        <f>STRUCTURAL!#REF!</f>
        <v>#REF!</v>
      </c>
      <c r="H115" s="116"/>
      <c r="J115" s="22"/>
      <c r="K115" s="22"/>
    </row>
    <row r="116" spans="2:11" s="16" customFormat="1" ht="12.75" outlineLevel="1">
      <c r="B116" s="138"/>
      <c r="C116" s="113">
        <v>4</v>
      </c>
      <c r="D116" s="20" t="s">
        <v>72</v>
      </c>
      <c r="E116" s="20" t="s">
        <v>73</v>
      </c>
      <c r="F116" s="241"/>
      <c r="G116" s="175"/>
      <c r="H116" s="130" t="s">
        <v>256</v>
      </c>
      <c r="J116" s="22"/>
      <c r="K116" s="22"/>
    </row>
    <row r="117" spans="2:11" s="16" customFormat="1" ht="25.5" outlineLevel="1">
      <c r="B117" s="138"/>
      <c r="C117" s="113">
        <v>5</v>
      </c>
      <c r="D117" s="20" t="s">
        <v>78</v>
      </c>
      <c r="E117" s="20" t="s">
        <v>79</v>
      </c>
      <c r="F117" s="241"/>
      <c r="G117" s="175"/>
      <c r="H117" s="130" t="s">
        <v>256</v>
      </c>
      <c r="J117" s="22"/>
      <c r="K117" s="22"/>
    </row>
    <row r="118" spans="2:11" s="16" customFormat="1" ht="12.75">
      <c r="B118" s="138"/>
      <c r="C118" s="173"/>
      <c r="D118" s="71"/>
      <c r="E118" s="71"/>
      <c r="F118" s="241"/>
      <c r="G118" s="175"/>
      <c r="H118" s="116"/>
      <c r="J118" s="22"/>
      <c r="K118" s="22"/>
    </row>
    <row r="119" spans="2:8" s="16" customFormat="1" ht="25.5">
      <c r="B119" s="200"/>
      <c r="C119" s="201"/>
      <c r="D119" s="76" t="s">
        <v>120</v>
      </c>
      <c r="E119" s="77" t="s">
        <v>99</v>
      </c>
      <c r="F119" s="202"/>
      <c r="G119" s="203" t="e">
        <f>SUM(G120:G125)</f>
        <v>#REF!</v>
      </c>
      <c r="H119" s="116"/>
    </row>
    <row r="120" spans="2:11" s="16" customFormat="1" ht="12.75" outlineLevel="1">
      <c r="B120" s="236"/>
      <c r="C120" s="237"/>
      <c r="D120" s="83"/>
      <c r="E120" s="238"/>
      <c r="F120" s="238"/>
      <c r="G120" s="239"/>
      <c r="H120" s="116"/>
      <c r="J120" s="22"/>
      <c r="K120" s="22"/>
    </row>
    <row r="121" spans="2:11" s="16" customFormat="1" ht="12.75" outlineLevel="1">
      <c r="B121" s="115"/>
      <c r="C121" s="113">
        <v>1</v>
      </c>
      <c r="D121" s="20" t="s">
        <v>232</v>
      </c>
      <c r="E121" s="20" t="s">
        <v>205</v>
      </c>
      <c r="F121" s="204"/>
      <c r="G121" s="240" t="e">
        <f>#REF!</f>
        <v>#REF!</v>
      </c>
      <c r="H121" s="116"/>
      <c r="J121" s="22"/>
      <c r="K121" s="22"/>
    </row>
    <row r="122" spans="2:11" s="16" customFormat="1" ht="12.75" outlineLevel="1">
      <c r="B122" s="115"/>
      <c r="C122" s="113">
        <v>2</v>
      </c>
      <c r="D122" s="20" t="s">
        <v>206</v>
      </c>
      <c r="E122" s="20" t="s">
        <v>218</v>
      </c>
      <c r="F122" s="204"/>
      <c r="G122" s="240" t="e">
        <f>STRUCTURAL!#REF!</f>
        <v>#REF!</v>
      </c>
      <c r="H122" s="116"/>
      <c r="J122" s="22"/>
      <c r="K122" s="22"/>
    </row>
    <row r="123" spans="2:11" s="16" customFormat="1" ht="25.5" outlineLevel="1">
      <c r="B123" s="115"/>
      <c r="C123" s="113">
        <v>3</v>
      </c>
      <c r="D123" s="20" t="s">
        <v>9</v>
      </c>
      <c r="E123" s="20" t="s">
        <v>160</v>
      </c>
      <c r="F123" s="204"/>
      <c r="G123" s="105" t="e">
        <f>#REF!</f>
        <v>#REF!</v>
      </c>
      <c r="H123" s="116"/>
      <c r="J123" s="22"/>
      <c r="K123" s="22"/>
    </row>
    <row r="124" spans="2:11" s="16" customFormat="1" ht="12.75" outlineLevel="1">
      <c r="B124" s="138"/>
      <c r="C124" s="113">
        <v>4</v>
      </c>
      <c r="D124" s="20" t="s">
        <v>72</v>
      </c>
      <c r="E124" s="20" t="s">
        <v>73</v>
      </c>
      <c r="F124" s="241"/>
      <c r="G124" s="175" t="e">
        <f>#REF!</f>
        <v>#REF!</v>
      </c>
      <c r="H124" s="116"/>
      <c r="J124" s="22"/>
      <c r="K124" s="22"/>
    </row>
    <row r="125" spans="2:11" s="16" customFormat="1" ht="12.75">
      <c r="B125" s="138"/>
      <c r="C125" s="173"/>
      <c r="D125" s="71"/>
      <c r="E125" s="71"/>
      <c r="F125" s="241"/>
      <c r="G125" s="175"/>
      <c r="H125" s="116"/>
      <c r="J125" s="22"/>
      <c r="K125" s="22"/>
    </row>
    <row r="126" spans="2:8" s="16" customFormat="1" ht="25.5">
      <c r="B126" s="200"/>
      <c r="C126" s="201"/>
      <c r="D126" s="76" t="s">
        <v>121</v>
      </c>
      <c r="E126" s="77" t="s">
        <v>100</v>
      </c>
      <c r="F126" s="202"/>
      <c r="G126" s="203" t="e">
        <f>SUM(G127:G129)</f>
        <v>#REF!</v>
      </c>
      <c r="H126" s="116"/>
    </row>
    <row r="127" spans="2:11" s="16" customFormat="1" ht="12.75" outlineLevel="1">
      <c r="B127" s="236"/>
      <c r="C127" s="237"/>
      <c r="D127" s="83"/>
      <c r="E127" s="238"/>
      <c r="F127" s="238"/>
      <c r="G127" s="239"/>
      <c r="H127" s="116"/>
      <c r="J127" s="22"/>
      <c r="K127" s="22"/>
    </row>
    <row r="128" spans="2:11" s="16" customFormat="1" ht="12.75" outlineLevel="1">
      <c r="B128" s="115"/>
      <c r="C128" s="113">
        <v>2</v>
      </c>
      <c r="D128" s="20" t="s">
        <v>206</v>
      </c>
      <c r="E128" s="20" t="s">
        <v>218</v>
      </c>
      <c r="F128" s="204"/>
      <c r="G128" s="240" t="e">
        <f>STRUCTURAL!#REF!</f>
        <v>#REF!</v>
      </c>
      <c r="H128" s="116"/>
      <c r="J128" s="22"/>
      <c r="K128" s="22"/>
    </row>
    <row r="129" spans="2:11" s="16" customFormat="1" ht="12.75">
      <c r="B129" s="138"/>
      <c r="C129" s="173"/>
      <c r="D129" s="71"/>
      <c r="E129" s="71"/>
      <c r="F129" s="241"/>
      <c r="G129" s="175"/>
      <c r="H129" s="116"/>
      <c r="J129" s="22"/>
      <c r="K129" s="22"/>
    </row>
    <row r="130" spans="2:8" s="16" customFormat="1" ht="12.75">
      <c r="B130" s="200"/>
      <c r="C130" s="201"/>
      <c r="D130" s="76" t="s">
        <v>122</v>
      </c>
      <c r="E130" s="77" t="s">
        <v>101</v>
      </c>
      <c r="F130" s="202"/>
      <c r="G130" s="203" t="e">
        <f>SUM(G131:G133)</f>
        <v>#REF!</v>
      </c>
      <c r="H130" s="116"/>
    </row>
    <row r="131" spans="2:11" s="16" customFormat="1" ht="12.75" outlineLevel="1">
      <c r="B131" s="236"/>
      <c r="C131" s="237"/>
      <c r="D131" s="83"/>
      <c r="E131" s="238"/>
      <c r="F131" s="238"/>
      <c r="G131" s="239"/>
      <c r="H131" s="116"/>
      <c r="J131" s="22"/>
      <c r="K131" s="22"/>
    </row>
    <row r="132" spans="2:11" s="16" customFormat="1" ht="12.75" outlineLevel="1">
      <c r="B132" s="115"/>
      <c r="C132" s="113">
        <v>2</v>
      </c>
      <c r="D132" s="20" t="s">
        <v>206</v>
      </c>
      <c r="E132" s="20" t="s">
        <v>218</v>
      </c>
      <c r="F132" s="204"/>
      <c r="G132" s="240" t="e">
        <f>STRUCTURAL!#REF!</f>
        <v>#REF!</v>
      </c>
      <c r="H132" s="116"/>
      <c r="J132" s="22"/>
      <c r="K132" s="22"/>
    </row>
    <row r="133" spans="2:11" s="16" customFormat="1" ht="12.75">
      <c r="B133" s="138"/>
      <c r="C133" s="173"/>
      <c r="D133" s="71"/>
      <c r="E133" s="71"/>
      <c r="F133" s="241"/>
      <c r="G133" s="175"/>
      <c r="H133" s="116"/>
      <c r="J133" s="22"/>
      <c r="K133" s="22"/>
    </row>
    <row r="134" spans="2:8" s="16" customFormat="1" ht="25.5">
      <c r="B134" s="200"/>
      <c r="C134" s="201"/>
      <c r="D134" s="76" t="s">
        <v>123</v>
      </c>
      <c r="E134" s="77" t="s">
        <v>102</v>
      </c>
      <c r="F134" s="202"/>
      <c r="G134" s="203" t="e">
        <f>SUM(G135:G138)</f>
        <v>#REF!</v>
      </c>
      <c r="H134" s="116"/>
    </row>
    <row r="135" spans="2:11" s="16" customFormat="1" ht="12.75" outlineLevel="1">
      <c r="B135" s="236"/>
      <c r="C135" s="237"/>
      <c r="D135" s="83"/>
      <c r="E135" s="238"/>
      <c r="F135" s="238"/>
      <c r="G135" s="239"/>
      <c r="H135" s="116"/>
      <c r="J135" s="22"/>
      <c r="K135" s="22"/>
    </row>
    <row r="136" spans="2:11" s="16" customFormat="1" ht="12.75" outlineLevel="1">
      <c r="B136" s="115"/>
      <c r="C136" s="113">
        <v>1</v>
      </c>
      <c r="D136" s="20" t="s">
        <v>232</v>
      </c>
      <c r="E136" s="20" t="s">
        <v>205</v>
      </c>
      <c r="F136" s="204"/>
      <c r="G136" s="240" t="e">
        <f>#REF!</f>
        <v>#REF!</v>
      </c>
      <c r="H136" s="116"/>
      <c r="J136" s="22"/>
      <c r="K136" s="22"/>
    </row>
    <row r="137" spans="2:11" s="16" customFormat="1" ht="12.75" outlineLevel="1">
      <c r="B137" s="115"/>
      <c r="C137" s="113">
        <v>2</v>
      </c>
      <c r="D137" s="20" t="s">
        <v>206</v>
      </c>
      <c r="E137" s="20" t="s">
        <v>218</v>
      </c>
      <c r="F137" s="204"/>
      <c r="G137" s="240" t="e">
        <f>STRUCTURAL!#REF!</f>
        <v>#REF!</v>
      </c>
      <c r="H137" s="116"/>
      <c r="J137" s="22"/>
      <c r="K137" s="22"/>
    </row>
    <row r="138" spans="2:11" s="16" customFormat="1" ht="12.75">
      <c r="B138" s="138"/>
      <c r="C138" s="173"/>
      <c r="D138" s="71"/>
      <c r="E138" s="71"/>
      <c r="F138" s="241"/>
      <c r="G138" s="175"/>
      <c r="H138" s="116"/>
      <c r="J138" s="22"/>
      <c r="K138" s="22"/>
    </row>
    <row r="139" spans="2:8" s="16" customFormat="1" ht="25.5">
      <c r="B139" s="200"/>
      <c r="C139" s="201"/>
      <c r="D139" s="76" t="s">
        <v>124</v>
      </c>
      <c r="E139" s="77" t="s">
        <v>103</v>
      </c>
      <c r="F139" s="202"/>
      <c r="G139" s="203" t="e">
        <f>SUM(G140:G143)</f>
        <v>#REF!</v>
      </c>
      <c r="H139" s="116"/>
    </row>
    <row r="140" spans="2:11" s="16" customFormat="1" ht="12.75" outlineLevel="1">
      <c r="B140" s="236"/>
      <c r="C140" s="237"/>
      <c r="D140" s="83"/>
      <c r="E140" s="238"/>
      <c r="F140" s="238"/>
      <c r="G140" s="239"/>
      <c r="H140" s="116"/>
      <c r="J140" s="22"/>
      <c r="K140" s="22"/>
    </row>
    <row r="141" spans="2:11" s="16" customFormat="1" ht="12.75" outlineLevel="1">
      <c r="B141" s="115"/>
      <c r="C141" s="113">
        <v>1</v>
      </c>
      <c r="D141" s="20" t="s">
        <v>206</v>
      </c>
      <c r="E141" s="20" t="s">
        <v>218</v>
      </c>
      <c r="F141" s="204"/>
      <c r="G141" s="240" t="e">
        <f>STRUCTURAL!#REF!</f>
        <v>#REF!</v>
      </c>
      <c r="H141" s="116"/>
      <c r="J141" s="22"/>
      <c r="K141" s="22"/>
    </row>
    <row r="142" spans="2:11" s="197" customFormat="1" ht="25.5" outlineLevel="1">
      <c r="B142" s="242"/>
      <c r="C142" s="246">
        <v>2</v>
      </c>
      <c r="D142" s="191" t="s">
        <v>9</v>
      </c>
      <c r="E142" s="191" t="s">
        <v>160</v>
      </c>
      <c r="F142" s="244"/>
      <c r="G142" s="247" t="e">
        <f>#REF!+#REF!</f>
        <v>#REF!</v>
      </c>
      <c r="H142" s="248"/>
      <c r="J142" s="198"/>
      <c r="K142" s="198"/>
    </row>
    <row r="143" spans="2:11" s="16" customFormat="1" ht="12.75">
      <c r="B143" s="138"/>
      <c r="C143" s="173"/>
      <c r="D143" s="71"/>
      <c r="E143" s="71"/>
      <c r="F143" s="241"/>
      <c r="G143" s="175"/>
      <c r="H143" s="116"/>
      <c r="J143" s="22"/>
      <c r="K143" s="22"/>
    </row>
    <row r="144" spans="2:8" s="16" customFormat="1" ht="12.75">
      <c r="B144" s="200"/>
      <c r="C144" s="201"/>
      <c r="D144" s="76" t="s">
        <v>125</v>
      </c>
      <c r="E144" s="77" t="s">
        <v>104</v>
      </c>
      <c r="F144" s="202"/>
      <c r="G144" s="203" t="e">
        <f>SUM(G145:G147)</f>
        <v>#REF!</v>
      </c>
      <c r="H144" s="116"/>
    </row>
    <row r="145" spans="2:11" s="16" customFormat="1" ht="12.75" outlineLevel="1">
      <c r="B145" s="236"/>
      <c r="C145" s="237"/>
      <c r="D145" s="83"/>
      <c r="E145" s="238"/>
      <c r="F145" s="238"/>
      <c r="G145" s="239"/>
      <c r="H145" s="116"/>
      <c r="J145" s="22"/>
      <c r="K145" s="22"/>
    </row>
    <row r="146" spans="2:11" s="16" customFormat="1" ht="12.75" outlineLevel="1">
      <c r="B146" s="115"/>
      <c r="C146" s="113">
        <v>2</v>
      </c>
      <c r="D146" s="20" t="s">
        <v>206</v>
      </c>
      <c r="E146" s="20" t="s">
        <v>218</v>
      </c>
      <c r="F146" s="204"/>
      <c r="G146" s="240" t="e">
        <f>STRUCTURAL!#REF!</f>
        <v>#REF!</v>
      </c>
      <c r="H146" s="116"/>
      <c r="J146" s="22"/>
      <c r="K146" s="22"/>
    </row>
    <row r="147" spans="2:11" s="16" customFormat="1" ht="12.75">
      <c r="B147" s="138"/>
      <c r="C147" s="173"/>
      <c r="D147" s="71"/>
      <c r="E147" s="71"/>
      <c r="F147" s="241"/>
      <c r="G147" s="175"/>
      <c r="H147" s="116"/>
      <c r="J147" s="22"/>
      <c r="K147" s="22"/>
    </row>
    <row r="148" spans="2:8" s="16" customFormat="1" ht="25.5">
      <c r="B148" s="200"/>
      <c r="C148" s="201"/>
      <c r="D148" s="76" t="s">
        <v>126</v>
      </c>
      <c r="E148" s="77" t="s">
        <v>105</v>
      </c>
      <c r="F148" s="202"/>
      <c r="G148" s="203" t="e">
        <f>SUM(G149:G151)</f>
        <v>#REF!</v>
      </c>
      <c r="H148" s="116"/>
    </row>
    <row r="149" spans="2:15" s="16" customFormat="1" ht="12.75" outlineLevel="1">
      <c r="B149" s="236"/>
      <c r="C149" s="237"/>
      <c r="D149" s="83"/>
      <c r="E149" s="238"/>
      <c r="F149" s="238"/>
      <c r="G149" s="239"/>
      <c r="H149" s="116"/>
      <c r="J149" s="22"/>
      <c r="K149" s="22"/>
      <c r="L149" s="25"/>
      <c r="M149" s="25"/>
      <c r="N149" s="25"/>
      <c r="O149" s="249"/>
    </row>
    <row r="150" spans="2:14" s="16" customFormat="1" ht="12.75" outlineLevel="1">
      <c r="B150" s="115"/>
      <c r="C150" s="113">
        <v>2</v>
      </c>
      <c r="D150" s="20" t="s">
        <v>206</v>
      </c>
      <c r="E150" s="20" t="s">
        <v>218</v>
      </c>
      <c r="F150" s="204"/>
      <c r="G150" s="240" t="e">
        <f>STRUCTURAL!#REF!</f>
        <v>#REF!</v>
      </c>
      <c r="H150" s="116"/>
      <c r="J150" s="22"/>
      <c r="K150" s="22"/>
      <c r="L150" s="25"/>
      <c r="M150" s="25"/>
      <c r="N150" s="25"/>
    </row>
    <row r="151" spans="2:14" s="16" customFormat="1" ht="12.75">
      <c r="B151" s="138"/>
      <c r="C151" s="173"/>
      <c r="D151" s="71"/>
      <c r="E151" s="71"/>
      <c r="F151" s="241"/>
      <c r="G151" s="175"/>
      <c r="H151" s="116"/>
      <c r="J151" s="22"/>
      <c r="K151" s="22"/>
      <c r="L151" s="25"/>
      <c r="M151" s="25"/>
      <c r="N151" s="25"/>
    </row>
    <row r="152" spans="2:14" s="16" customFormat="1" ht="12.75">
      <c r="B152" s="200"/>
      <c r="C152" s="201"/>
      <c r="D152" s="76" t="s">
        <v>180</v>
      </c>
      <c r="E152" s="77" t="s">
        <v>48</v>
      </c>
      <c r="F152" s="202"/>
      <c r="G152" s="203" t="e">
        <f>SUM(G153:G156)</f>
        <v>#REF!</v>
      </c>
      <c r="H152" s="116"/>
      <c r="J152" s="22"/>
      <c r="K152" s="22"/>
      <c r="L152" s="25"/>
      <c r="M152" s="25"/>
      <c r="N152" s="25"/>
    </row>
    <row r="153" spans="2:14" s="16" customFormat="1" ht="12.75" outlineLevel="1">
      <c r="B153" s="236"/>
      <c r="C153" s="237"/>
      <c r="D153" s="82"/>
      <c r="E153" s="30"/>
      <c r="F153" s="238"/>
      <c r="G153" s="239"/>
      <c r="H153" s="116"/>
      <c r="J153" s="22"/>
      <c r="K153" s="22"/>
      <c r="L153" s="25"/>
      <c r="M153" s="25"/>
      <c r="N153" s="25"/>
    </row>
    <row r="154" spans="2:14" s="16" customFormat="1" ht="12.75" outlineLevel="1">
      <c r="B154" s="115"/>
      <c r="C154" s="113">
        <v>1</v>
      </c>
      <c r="D154" s="20" t="s">
        <v>206</v>
      </c>
      <c r="E154" s="20" t="s">
        <v>218</v>
      </c>
      <c r="F154" s="29"/>
      <c r="G154" s="105" t="e">
        <f>STRUCTURAL!#REF!</f>
        <v>#REF!</v>
      </c>
      <c r="H154" s="116"/>
      <c r="J154" s="22"/>
      <c r="K154" s="22"/>
      <c r="L154" s="25"/>
      <c r="M154" s="25"/>
      <c r="N154" s="25"/>
    </row>
    <row r="155" spans="2:14" s="16" customFormat="1" ht="12.75" outlineLevel="1">
      <c r="B155" s="138"/>
      <c r="C155" s="173">
        <v>2</v>
      </c>
      <c r="D155" s="250" t="s">
        <v>181</v>
      </c>
      <c r="E155" s="250" t="s">
        <v>48</v>
      </c>
      <c r="F155" s="174"/>
      <c r="G155" s="175" t="e">
        <f>#REF!</f>
        <v>#REF!</v>
      </c>
      <c r="H155" s="116"/>
      <c r="J155" s="22"/>
      <c r="K155" s="22"/>
      <c r="L155" s="25"/>
      <c r="M155" s="25"/>
      <c r="N155" s="25"/>
    </row>
    <row r="156" spans="2:11" s="16" customFormat="1" ht="12.75">
      <c r="B156" s="251"/>
      <c r="C156" s="208"/>
      <c r="D156" s="106"/>
      <c r="E156" s="108"/>
      <c r="F156" s="210"/>
      <c r="G156" s="252"/>
      <c r="H156" s="116"/>
      <c r="J156" s="22"/>
      <c r="K156" s="22"/>
    </row>
    <row r="157" spans="2:14" s="16" customFormat="1" ht="12.75">
      <c r="B157" s="200"/>
      <c r="C157" s="201"/>
      <c r="D157" s="76" t="s">
        <v>182</v>
      </c>
      <c r="E157" s="77" t="s">
        <v>49</v>
      </c>
      <c r="F157" s="202"/>
      <c r="G157" s="203" t="e">
        <f>SUM(G158:G160)</f>
        <v>#REF!</v>
      </c>
      <c r="H157" s="116"/>
      <c r="J157" s="22"/>
      <c r="K157" s="22"/>
      <c r="L157" s="25"/>
      <c r="M157" s="25"/>
      <c r="N157" s="25"/>
    </row>
    <row r="158" spans="2:14" s="16" customFormat="1" ht="12.75" outlineLevel="1">
      <c r="B158" s="236"/>
      <c r="C158" s="237"/>
      <c r="D158" s="82"/>
      <c r="E158" s="30"/>
      <c r="F158" s="238"/>
      <c r="G158" s="239"/>
      <c r="H158" s="116"/>
      <c r="J158" s="22"/>
      <c r="K158" s="22"/>
      <c r="L158" s="25"/>
      <c r="M158" s="25"/>
      <c r="N158" s="25"/>
    </row>
    <row r="159" spans="2:14" s="16" customFormat="1" ht="12.75" outlineLevel="1">
      <c r="B159" s="115"/>
      <c r="C159" s="113">
        <v>1</v>
      </c>
      <c r="D159" s="19" t="s">
        <v>182</v>
      </c>
      <c r="E159" s="20" t="s">
        <v>49</v>
      </c>
      <c r="F159" s="29"/>
      <c r="G159" s="105" t="e">
        <f>#REF!-G155</f>
        <v>#REF!</v>
      </c>
      <c r="H159" s="116"/>
      <c r="J159" s="22"/>
      <c r="K159" s="22"/>
      <c r="L159" s="25"/>
      <c r="M159" s="25"/>
      <c r="N159" s="25"/>
    </row>
    <row r="160" spans="2:11" s="16" customFormat="1" ht="12.75">
      <c r="B160" s="251"/>
      <c r="C160" s="208"/>
      <c r="D160" s="106"/>
      <c r="E160" s="108"/>
      <c r="F160" s="210"/>
      <c r="G160" s="252"/>
      <c r="H160" s="116"/>
      <c r="J160" s="22"/>
      <c r="K160" s="22"/>
    </row>
    <row r="161" spans="2:11" s="16" customFormat="1" ht="12.75">
      <c r="B161" s="200"/>
      <c r="C161" s="201"/>
      <c r="D161" s="77" t="s">
        <v>161</v>
      </c>
      <c r="E161" s="77" t="s">
        <v>159</v>
      </c>
      <c r="F161" s="202"/>
      <c r="G161" s="203" t="e">
        <f>SUM(G162:G165)</f>
        <v>#REF!</v>
      </c>
      <c r="H161" s="116"/>
      <c r="J161" s="22"/>
      <c r="K161" s="22"/>
    </row>
    <row r="162" spans="2:11" s="16" customFormat="1" ht="12.75" outlineLevel="1">
      <c r="B162" s="115"/>
      <c r="C162" s="113"/>
      <c r="D162" s="20"/>
      <c r="E162" s="20"/>
      <c r="F162" s="204"/>
      <c r="G162" s="105"/>
      <c r="H162" s="116"/>
      <c r="J162" s="22"/>
      <c r="K162" s="22"/>
    </row>
    <row r="163" spans="2:15" s="16" customFormat="1" ht="25.5" outlineLevel="1">
      <c r="B163" s="115"/>
      <c r="C163" s="113">
        <v>1</v>
      </c>
      <c r="D163" s="20" t="s">
        <v>9</v>
      </c>
      <c r="E163" s="20" t="s">
        <v>160</v>
      </c>
      <c r="F163" s="204"/>
      <c r="G163" s="105" t="e">
        <f>#REF!-G142</f>
        <v>#REF!</v>
      </c>
      <c r="H163" s="116"/>
      <c r="J163" s="22"/>
      <c r="K163" s="22"/>
      <c r="L163" s="25"/>
      <c r="M163" s="25"/>
      <c r="N163" s="25"/>
      <c r="O163" s="25"/>
    </row>
    <row r="164" spans="2:15" s="16" customFormat="1" ht="25.5" outlineLevel="1">
      <c r="B164" s="115"/>
      <c r="C164" s="113">
        <v>2</v>
      </c>
      <c r="D164" s="20" t="s">
        <v>90</v>
      </c>
      <c r="E164" s="20" t="s">
        <v>91</v>
      </c>
      <c r="F164" s="204"/>
      <c r="G164" s="105" t="e">
        <f>#REF!</f>
        <v>#REF!</v>
      </c>
      <c r="H164" s="116"/>
      <c r="J164" s="22"/>
      <c r="K164" s="22"/>
      <c r="L164" s="25"/>
      <c r="M164" s="25"/>
      <c r="N164" s="25"/>
      <c r="O164" s="25"/>
    </row>
    <row r="165" spans="2:15" s="16" customFormat="1" ht="12.75">
      <c r="B165" s="115"/>
      <c r="C165" s="113"/>
      <c r="D165" s="20"/>
      <c r="E165" s="20"/>
      <c r="F165" s="204"/>
      <c r="G165" s="105"/>
      <c r="H165" s="116"/>
      <c r="J165" s="22"/>
      <c r="K165" s="22"/>
      <c r="L165" s="25"/>
      <c r="M165" s="25"/>
      <c r="N165" s="25"/>
      <c r="O165" s="25"/>
    </row>
    <row r="166" spans="2:15" s="16" customFormat="1" ht="25.5">
      <c r="B166" s="200"/>
      <c r="C166" s="201"/>
      <c r="D166" s="76" t="s">
        <v>162</v>
      </c>
      <c r="E166" s="77" t="s">
        <v>163</v>
      </c>
      <c r="F166" s="202"/>
      <c r="G166" s="203" t="e">
        <f>SUM(G167:G169)</f>
        <v>#REF!</v>
      </c>
      <c r="H166" s="116"/>
      <c r="J166" s="22"/>
      <c r="K166" s="22"/>
      <c r="L166" s="25"/>
      <c r="M166" s="25"/>
      <c r="N166" s="25"/>
      <c r="O166" s="25"/>
    </row>
    <row r="167" spans="2:15" s="16" customFormat="1" ht="12.75" outlineLevel="1">
      <c r="B167" s="205"/>
      <c r="C167" s="113"/>
      <c r="D167" s="29"/>
      <c r="E167" s="29"/>
      <c r="F167" s="204"/>
      <c r="G167" s="105"/>
      <c r="H167" s="116"/>
      <c r="I167" s="206"/>
      <c r="J167" s="206"/>
      <c r="K167" s="22"/>
      <c r="L167" s="25"/>
      <c r="M167" s="25"/>
      <c r="N167" s="25"/>
      <c r="O167" s="25"/>
    </row>
    <row r="168" spans="2:15" s="16" customFormat="1" ht="25.5" outlineLevel="1">
      <c r="B168" s="205"/>
      <c r="C168" s="113">
        <v>1</v>
      </c>
      <c r="D168" s="29" t="str">
        <f>D166</f>
        <v>Temporary site facilities</v>
      </c>
      <c r="E168" s="29" t="s">
        <v>163</v>
      </c>
      <c r="F168" s="29"/>
      <c r="G168" s="105" t="e">
        <f>#REF!</f>
        <v>#REF!</v>
      </c>
      <c r="H168" s="116"/>
      <c r="I168" s="206"/>
      <c r="J168" s="206"/>
      <c r="K168" s="22"/>
      <c r="L168" s="25"/>
      <c r="M168" s="25"/>
      <c r="N168" s="25"/>
      <c r="O168" s="25"/>
    </row>
    <row r="169" spans="2:15" s="16" customFormat="1" ht="12.75">
      <c r="B169" s="207"/>
      <c r="C169" s="208"/>
      <c r="D169" s="209"/>
      <c r="E169" s="210"/>
      <c r="F169" s="210"/>
      <c r="G169" s="131"/>
      <c r="H169" s="211"/>
      <c r="J169" s="22"/>
      <c r="K169" s="22"/>
      <c r="L169" s="25"/>
      <c r="M169" s="25"/>
      <c r="N169" s="25"/>
      <c r="O169" s="25"/>
    </row>
    <row r="170" spans="2:8" ht="13.5" thickBot="1">
      <c r="B170" s="46" t="s">
        <v>212</v>
      </c>
      <c r="C170" s="47"/>
      <c r="D170" s="212"/>
      <c r="E170" s="213"/>
      <c r="F170" s="213"/>
      <c r="G170" s="214"/>
      <c r="H170" s="215"/>
    </row>
    <row r="171" spans="4:10" ht="12.75">
      <c r="D171" s="58"/>
      <c r="E171" s="58"/>
      <c r="F171" s="49"/>
      <c r="G171" s="49"/>
      <c r="H171" s="49"/>
      <c r="I171" s="49"/>
      <c r="J171" s="49"/>
    </row>
    <row r="172" spans="4:5" ht="12.75">
      <c r="D172" s="216"/>
      <c r="E172" s="216"/>
    </row>
    <row r="173" spans="4:5" ht="12.75">
      <c r="D173" s="216"/>
      <c r="E173" s="216"/>
    </row>
    <row r="177" ht="13.5" thickBot="1"/>
    <row r="178" spans="4:7" ht="13.5" thickBot="1">
      <c r="D178" s="143" t="s">
        <v>234</v>
      </c>
      <c r="E178" s="144" t="s">
        <v>235</v>
      </c>
      <c r="F178" s="253"/>
      <c r="G178" s="254" t="e">
        <f>SUM(G179:G186)</f>
        <v>#REF!</v>
      </c>
    </row>
    <row r="179" spans="4:7" ht="12.75">
      <c r="D179" s="255" t="s">
        <v>232</v>
      </c>
      <c r="E179" s="256" t="s">
        <v>205</v>
      </c>
      <c r="F179" s="256"/>
      <c r="G179" s="257" t="e">
        <f>#REF!</f>
        <v>#REF!</v>
      </c>
    </row>
    <row r="180" spans="4:7" ht="12.75">
      <c r="D180" s="255" t="s">
        <v>206</v>
      </c>
      <c r="E180" s="256" t="s">
        <v>218</v>
      </c>
      <c r="F180" s="256"/>
      <c r="G180" s="258">
        <f>STRUCTURAL!L10</f>
        <v>9489787.737341665</v>
      </c>
    </row>
    <row r="181" spans="4:7" ht="12.75">
      <c r="D181" s="255" t="s">
        <v>9</v>
      </c>
      <c r="E181" s="256" t="s">
        <v>160</v>
      </c>
      <c r="F181" s="256"/>
      <c r="G181" s="258" t="e">
        <f>#REF!</f>
        <v>#REF!</v>
      </c>
    </row>
    <row r="182" spans="4:7" ht="12.75">
      <c r="D182" s="255" t="s">
        <v>72</v>
      </c>
      <c r="E182" s="256" t="s">
        <v>73</v>
      </c>
      <c r="F182" s="256"/>
      <c r="G182" s="258" t="e">
        <f>#REF!</f>
        <v>#REF!</v>
      </c>
    </row>
    <row r="183" spans="4:7" ht="12.75">
      <c r="D183" s="255" t="s">
        <v>78</v>
      </c>
      <c r="E183" s="256" t="s">
        <v>79</v>
      </c>
      <c r="F183" s="256"/>
      <c r="G183" s="258" t="e">
        <f>#REF!</f>
        <v>#REF!</v>
      </c>
    </row>
    <row r="184" spans="4:7" ht="12.75">
      <c r="D184" s="255" t="s">
        <v>80</v>
      </c>
      <c r="E184" s="256" t="s">
        <v>81</v>
      </c>
      <c r="F184" s="256"/>
      <c r="G184" s="258" t="e">
        <f>#REF!</f>
        <v>#REF!</v>
      </c>
    </row>
    <row r="185" spans="4:7" ht="12.75">
      <c r="D185" s="255" t="s">
        <v>182</v>
      </c>
      <c r="E185" s="256" t="s">
        <v>49</v>
      </c>
      <c r="F185" s="256"/>
      <c r="G185" s="258" t="e">
        <f>#REF!</f>
        <v>#REF!</v>
      </c>
    </row>
    <row r="186" spans="4:7" ht="13.5" thickBot="1">
      <c r="D186" s="259" t="s">
        <v>162</v>
      </c>
      <c r="E186" s="260" t="s">
        <v>163</v>
      </c>
      <c r="F186" s="260"/>
      <c r="G186" s="261" t="e">
        <f>#REF!</f>
        <v>#REF!</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5"/>
    <outlinePr summaryBelow="0"/>
    <pageSetUpPr fitToPage="1"/>
  </sheetPr>
  <dimension ref="B2:L176"/>
  <sheetViews>
    <sheetView tabSelected="1" view="pageBreakPreview" zoomScale="90" zoomScaleNormal="70" zoomScaleSheetLayoutView="90" zoomScalePageLayoutView="0" workbookViewId="0" topLeftCell="A1">
      <pane ySplit="10" topLeftCell="A11" activePane="bottomLeft" state="frozen"/>
      <selection pane="topLeft" activeCell="J24" sqref="J24"/>
      <selection pane="bottomLeft" activeCell="E62" sqref="E62"/>
    </sheetView>
  </sheetViews>
  <sheetFormatPr defaultColWidth="9.140625" defaultRowHeight="12.75" outlineLevelRow="1" outlineLevelCol="1"/>
  <cols>
    <col min="1" max="1" width="3.7109375" style="2" customWidth="1"/>
    <col min="2" max="3" width="8.28125" style="2" customWidth="1"/>
    <col min="4" max="5" width="27.7109375" style="2" customWidth="1"/>
    <col min="6" max="6" width="9.8515625" style="2" customWidth="1"/>
    <col min="7" max="7" width="14.28125" style="1" customWidth="1"/>
    <col min="8" max="9" width="14.28125" style="1" hidden="1" customWidth="1" outlineLevel="1"/>
    <col min="10" max="10" width="14.28125" style="2" customWidth="1" collapsed="1"/>
    <col min="11" max="11" width="16.421875" style="2" bestFit="1" customWidth="1"/>
    <col min="12" max="12" width="23.57421875" style="2" bestFit="1" customWidth="1"/>
    <col min="13" max="16384" width="9.140625" style="2" customWidth="1"/>
  </cols>
  <sheetData>
    <row r="1" ht="12.75" hidden="1"/>
    <row r="2" spans="2:12" ht="12.75" hidden="1">
      <c r="B2" s="265"/>
      <c r="C2" s="265"/>
      <c r="D2" s="4" t="s">
        <v>221</v>
      </c>
      <c r="E2" s="15" t="e">
        <f>#REF!</f>
        <v>#REF!</v>
      </c>
      <c r="F2" s="4"/>
      <c r="K2" s="265"/>
      <c r="L2" s="265"/>
    </row>
    <row r="3" spans="2:12" s="8" customFormat="1" ht="12.75" hidden="1">
      <c r="B3" s="265"/>
      <c r="C3" s="265"/>
      <c r="D3" s="4" t="s">
        <v>222</v>
      </c>
      <c r="E3" s="15" t="e">
        <f>#REF!</f>
        <v>#REF!</v>
      </c>
      <c r="F3" s="4"/>
      <c r="G3" s="10"/>
      <c r="H3" s="10"/>
      <c r="I3" s="10"/>
      <c r="K3" s="265"/>
      <c r="L3" s="265"/>
    </row>
    <row r="4" spans="2:12" s="8" customFormat="1" ht="12.75" hidden="1">
      <c r="B4" s="265"/>
      <c r="C4" s="265"/>
      <c r="D4" s="4" t="s">
        <v>223</v>
      </c>
      <c r="E4" s="264" t="e">
        <f>#REF!</f>
        <v>#REF!</v>
      </c>
      <c r="F4" s="264"/>
      <c r="G4" s="264"/>
      <c r="H4" s="264"/>
      <c r="I4" s="129"/>
      <c r="J4" s="129"/>
      <c r="K4" s="265"/>
      <c r="L4" s="265"/>
    </row>
    <row r="5" spans="2:12" s="8" customFormat="1" ht="12.75" hidden="1">
      <c r="B5" s="265"/>
      <c r="C5" s="265"/>
      <c r="D5" s="4" t="s">
        <v>224</v>
      </c>
      <c r="E5" s="264" t="e">
        <f>#REF!</f>
        <v>#REF!</v>
      </c>
      <c r="F5" s="264"/>
      <c r="G5" s="264"/>
      <c r="H5" s="264"/>
      <c r="I5" s="129"/>
      <c r="J5" s="129"/>
      <c r="K5" s="265"/>
      <c r="L5" s="265"/>
    </row>
    <row r="6" spans="2:12" s="8" customFormat="1" ht="12.75" hidden="1">
      <c r="B6" s="265"/>
      <c r="C6" s="265"/>
      <c r="D6" s="4" t="s">
        <v>228</v>
      </c>
      <c r="E6" s="15" t="e">
        <f>#REF!</f>
        <v>#REF!</v>
      </c>
      <c r="F6" s="4"/>
      <c r="G6" s="10"/>
      <c r="H6" s="10"/>
      <c r="I6" s="10"/>
      <c r="K6" s="265"/>
      <c r="L6" s="265"/>
    </row>
    <row r="7" spans="2:12" s="8" customFormat="1" ht="12.75" hidden="1">
      <c r="B7" s="9"/>
      <c r="C7" s="3"/>
      <c r="D7" s="4" t="s">
        <v>227</v>
      </c>
      <c r="E7" s="15" t="e">
        <f>#REF!</f>
        <v>#REF!</v>
      </c>
      <c r="F7" s="7"/>
      <c r="G7" s="10"/>
      <c r="H7" s="10"/>
      <c r="I7" s="10"/>
      <c r="K7" s="5" t="s">
        <v>219</v>
      </c>
      <c r="L7" s="6" t="s">
        <v>33</v>
      </c>
    </row>
    <row r="8" spans="2:12" s="8" customFormat="1" ht="13.5" thickBot="1">
      <c r="B8" s="10"/>
      <c r="C8" s="10"/>
      <c r="D8" s="10"/>
      <c r="F8" s="10"/>
      <c r="G8" s="103"/>
      <c r="H8" s="103"/>
      <c r="I8" s="103"/>
      <c r="J8" s="11"/>
      <c r="K8" s="11"/>
      <c r="L8" s="12"/>
    </row>
    <row r="9" spans="2:12" s="13" customFormat="1" ht="64.5" thickBot="1">
      <c r="B9" s="266" t="s">
        <v>215</v>
      </c>
      <c r="C9" s="267"/>
      <c r="D9" s="268" t="s">
        <v>207</v>
      </c>
      <c r="E9" s="268" t="s">
        <v>208</v>
      </c>
      <c r="F9" s="269" t="s">
        <v>214</v>
      </c>
      <c r="G9" s="270" t="s">
        <v>213</v>
      </c>
      <c r="H9" s="271" t="s">
        <v>43</v>
      </c>
      <c r="I9" s="271" t="s">
        <v>44</v>
      </c>
      <c r="J9" s="272" t="s">
        <v>45</v>
      </c>
      <c r="K9" s="269" t="s">
        <v>46</v>
      </c>
      <c r="L9" s="273" t="s">
        <v>47</v>
      </c>
    </row>
    <row r="10" spans="2:12" s="14" customFormat="1" ht="12.75" customHeight="1" thickBot="1">
      <c r="B10" s="79"/>
      <c r="C10" s="84"/>
      <c r="D10" s="84" t="s">
        <v>234</v>
      </c>
      <c r="E10" s="84" t="s">
        <v>235</v>
      </c>
      <c r="F10" s="85"/>
      <c r="G10" s="104"/>
      <c r="H10" s="104"/>
      <c r="I10" s="104"/>
      <c r="J10" s="86"/>
      <c r="K10" s="86"/>
      <c r="L10" s="87">
        <f>SUM(L21:L87)</f>
        <v>9489787.737341665</v>
      </c>
    </row>
    <row r="11" spans="2:12" s="43" customFormat="1" ht="37.5" customHeight="1">
      <c r="B11" s="107"/>
      <c r="C11" s="117"/>
      <c r="D11" s="57" t="s">
        <v>53</v>
      </c>
      <c r="E11" s="57" t="s">
        <v>54</v>
      </c>
      <c r="F11" s="118"/>
      <c r="G11" s="119"/>
      <c r="H11" s="119"/>
      <c r="I11" s="119"/>
      <c r="J11" s="120"/>
      <c r="K11" s="120"/>
      <c r="L11" s="142"/>
    </row>
    <row r="12" spans="2:12" s="43" customFormat="1" ht="24" customHeight="1">
      <c r="B12" s="107"/>
      <c r="C12" s="117"/>
      <c r="D12" s="20" t="s">
        <v>177</v>
      </c>
      <c r="E12" s="20" t="s">
        <v>164</v>
      </c>
      <c r="F12" s="118"/>
      <c r="G12" s="119"/>
      <c r="H12" s="119"/>
      <c r="I12" s="119"/>
      <c r="J12" s="120"/>
      <c r="K12" s="120"/>
      <c r="L12" s="262"/>
    </row>
    <row r="13" spans="2:12" s="43" customFormat="1" ht="127.5">
      <c r="B13" s="107"/>
      <c r="C13" s="117"/>
      <c r="D13" s="20" t="s">
        <v>196</v>
      </c>
      <c r="E13" s="20" t="s">
        <v>165</v>
      </c>
      <c r="F13" s="118"/>
      <c r="G13" s="119"/>
      <c r="H13" s="119"/>
      <c r="I13" s="119"/>
      <c r="J13" s="120"/>
      <c r="K13" s="120"/>
      <c r="L13" s="262"/>
    </row>
    <row r="14" spans="2:12" s="43" customFormat="1" ht="102">
      <c r="B14" s="107"/>
      <c r="C14" s="117"/>
      <c r="D14" s="20" t="s">
        <v>197</v>
      </c>
      <c r="E14" s="20" t="s">
        <v>166</v>
      </c>
      <c r="F14" s="118"/>
      <c r="G14" s="119"/>
      <c r="H14" s="119"/>
      <c r="I14" s="119"/>
      <c r="J14" s="120"/>
      <c r="K14" s="120"/>
      <c r="L14" s="262"/>
    </row>
    <row r="15" spans="2:12" s="43" customFormat="1" ht="78.75" customHeight="1">
      <c r="B15" s="107"/>
      <c r="C15" s="117"/>
      <c r="D15" s="20" t="s">
        <v>198</v>
      </c>
      <c r="E15" s="20" t="s">
        <v>199</v>
      </c>
      <c r="F15" s="118"/>
      <c r="G15" s="119"/>
      <c r="H15" s="119"/>
      <c r="I15" s="119"/>
      <c r="J15" s="120"/>
      <c r="K15" s="120"/>
      <c r="L15" s="121"/>
    </row>
    <row r="16" spans="2:12" s="43" customFormat="1" ht="71.25" customHeight="1">
      <c r="B16" s="107"/>
      <c r="C16" s="117"/>
      <c r="D16" s="20" t="s">
        <v>238</v>
      </c>
      <c r="E16" s="20" t="s">
        <v>239</v>
      </c>
      <c r="F16" s="118"/>
      <c r="G16" s="119"/>
      <c r="H16" s="119"/>
      <c r="I16" s="119"/>
      <c r="J16" s="120"/>
      <c r="K16" s="120"/>
      <c r="L16" s="121"/>
    </row>
    <row r="17" spans="2:12" s="43" customFormat="1" ht="114.75">
      <c r="B17" s="107"/>
      <c r="C17" s="117"/>
      <c r="D17" s="20" t="s">
        <v>31</v>
      </c>
      <c r="E17" s="20" t="s">
        <v>32</v>
      </c>
      <c r="F17" s="118"/>
      <c r="G17" s="119"/>
      <c r="H17" s="119"/>
      <c r="I17" s="119"/>
      <c r="J17" s="120"/>
      <c r="K17" s="120"/>
      <c r="L17" s="121"/>
    </row>
    <row r="18" spans="2:12" s="43" customFormat="1" ht="104.25" customHeight="1">
      <c r="B18" s="107"/>
      <c r="C18" s="117"/>
      <c r="D18" s="20" t="s">
        <v>55</v>
      </c>
      <c r="E18" s="20" t="s">
        <v>56</v>
      </c>
      <c r="F18" s="118"/>
      <c r="G18" s="119"/>
      <c r="H18" s="119"/>
      <c r="I18" s="119"/>
      <c r="J18" s="120"/>
      <c r="K18" s="120"/>
      <c r="L18" s="121"/>
    </row>
    <row r="19" spans="2:12" s="43" customFormat="1" ht="121.5" customHeight="1">
      <c r="B19" s="107"/>
      <c r="C19" s="117"/>
      <c r="D19" s="20" t="s">
        <v>57</v>
      </c>
      <c r="E19" s="20" t="s">
        <v>58</v>
      </c>
      <c r="F19" s="118"/>
      <c r="G19" s="119"/>
      <c r="H19" s="119"/>
      <c r="I19" s="119"/>
      <c r="J19" s="120"/>
      <c r="K19" s="120"/>
      <c r="L19" s="121"/>
    </row>
    <row r="20" spans="2:12" s="122" customFormat="1" ht="24.75" customHeight="1">
      <c r="B20" s="123"/>
      <c r="C20" s="124"/>
      <c r="D20" s="69" t="s">
        <v>59</v>
      </c>
      <c r="E20" s="109" t="s">
        <v>60</v>
      </c>
      <c r="F20" s="125"/>
      <c r="G20" s="126"/>
      <c r="H20" s="126"/>
      <c r="I20" s="126"/>
      <c r="J20" s="120"/>
      <c r="K20" s="127"/>
      <c r="L20" s="128"/>
    </row>
    <row r="21" spans="2:12" s="122" customFormat="1" ht="12" customHeight="1">
      <c r="B21" s="164"/>
      <c r="C21" s="165"/>
      <c r="D21" s="166"/>
      <c r="E21" s="167"/>
      <c r="F21" s="168"/>
      <c r="G21" s="169"/>
      <c r="H21" s="169"/>
      <c r="I21" s="169"/>
      <c r="J21" s="139"/>
      <c r="K21" s="170"/>
      <c r="L21" s="128"/>
    </row>
    <row r="22" spans="2:12" s="122" customFormat="1" ht="17.25" customHeight="1">
      <c r="B22" s="88" t="s">
        <v>202</v>
      </c>
      <c r="C22" s="89"/>
      <c r="D22" s="90" t="s">
        <v>262</v>
      </c>
      <c r="E22" s="91" t="s">
        <v>263</v>
      </c>
      <c r="F22" s="92"/>
      <c r="G22" s="148"/>
      <c r="H22" s="110"/>
      <c r="I22" s="110"/>
      <c r="J22" s="111"/>
      <c r="K22" s="111"/>
      <c r="L22" s="112">
        <f>SUM(K23:K87)/2</f>
        <v>9489787.737341665</v>
      </c>
    </row>
    <row r="23" spans="2:12" s="122" customFormat="1" ht="12" customHeight="1" outlineLevel="1">
      <c r="B23" s="45"/>
      <c r="C23" s="44"/>
      <c r="D23" s="60"/>
      <c r="E23" s="74"/>
      <c r="F23" s="73"/>
      <c r="G23" s="147"/>
      <c r="H23" s="99"/>
      <c r="I23" s="99"/>
      <c r="J23" s="97"/>
      <c r="K23" s="98"/>
      <c r="L23" s="145"/>
    </row>
    <row r="24" spans="2:12" s="122" customFormat="1" ht="12" customHeight="1" outlineLevel="1">
      <c r="B24" s="158"/>
      <c r="C24" s="159" t="s">
        <v>202</v>
      </c>
      <c r="D24" s="160" t="s">
        <v>237</v>
      </c>
      <c r="E24" s="161" t="s">
        <v>195</v>
      </c>
      <c r="F24" s="156"/>
      <c r="G24" s="155"/>
      <c r="H24" s="153"/>
      <c r="I24" s="153"/>
      <c r="J24" s="157"/>
      <c r="K24" s="154">
        <f>SUM(K25:K27)</f>
        <v>480386.02499999997</v>
      </c>
      <c r="L24" s="145"/>
    </row>
    <row r="25" spans="2:12" s="122" customFormat="1" ht="12" customHeight="1" outlineLevel="1">
      <c r="B25" s="17"/>
      <c r="C25" s="55"/>
      <c r="D25" s="64"/>
      <c r="E25" s="27"/>
      <c r="F25" s="26"/>
      <c r="G25" s="146"/>
      <c r="H25" s="93"/>
      <c r="I25" s="93"/>
      <c r="J25" s="95"/>
      <c r="K25" s="78"/>
      <c r="L25" s="145"/>
    </row>
    <row r="26" spans="2:12" s="122" customFormat="1" ht="79.5" customHeight="1" outlineLevel="1">
      <c r="B26" s="17"/>
      <c r="C26" s="18" t="s">
        <v>202</v>
      </c>
      <c r="D26" s="19" t="s">
        <v>129</v>
      </c>
      <c r="E26" s="20" t="s">
        <v>130</v>
      </c>
      <c r="F26" s="21" t="s">
        <v>128</v>
      </c>
      <c r="G26" s="146">
        <f>4815.9/4</f>
        <v>1203.975</v>
      </c>
      <c r="H26" s="93"/>
      <c r="I26" s="93"/>
      <c r="J26" s="137">
        <v>399</v>
      </c>
      <c r="K26" s="81">
        <f>G26*J26</f>
        <v>480386.02499999997</v>
      </c>
      <c r="L26" s="145"/>
    </row>
    <row r="27" spans="2:12" s="122" customFormat="1" ht="12" customHeight="1" outlineLevel="1">
      <c r="B27" s="61"/>
      <c r="C27" s="18"/>
      <c r="D27" s="63"/>
      <c r="E27" s="63"/>
      <c r="F27" s="21"/>
      <c r="G27" s="146"/>
      <c r="H27" s="93"/>
      <c r="I27" s="93"/>
      <c r="J27" s="80"/>
      <c r="K27" s="78"/>
      <c r="L27" s="145"/>
    </row>
    <row r="28" spans="2:12" s="122" customFormat="1" ht="12" customHeight="1" outlineLevel="1">
      <c r="B28" s="158"/>
      <c r="C28" s="159" t="s">
        <v>203</v>
      </c>
      <c r="D28" s="160" t="s">
        <v>149</v>
      </c>
      <c r="E28" s="161" t="s">
        <v>150</v>
      </c>
      <c r="F28" s="156"/>
      <c r="G28" s="155"/>
      <c r="H28" s="153"/>
      <c r="I28" s="153"/>
      <c r="J28" s="157"/>
      <c r="K28" s="154">
        <f>SUM(K29:K33)</f>
        <v>971250</v>
      </c>
      <c r="L28" s="145"/>
    </row>
    <row r="29" spans="2:12" s="122" customFormat="1" ht="12" customHeight="1" outlineLevel="1">
      <c r="B29" s="61"/>
      <c r="C29" s="62"/>
      <c r="D29" s="63"/>
      <c r="E29" s="63"/>
      <c r="F29" s="21"/>
      <c r="G29" s="146"/>
      <c r="H29" s="93"/>
      <c r="I29" s="93"/>
      <c r="J29" s="95"/>
      <c r="K29" s="96"/>
      <c r="L29" s="145"/>
    </row>
    <row r="30" spans="2:12" s="122" customFormat="1" ht="12" customHeight="1" outlineLevel="1">
      <c r="B30" s="17"/>
      <c r="C30" s="18"/>
      <c r="D30" s="27" t="s">
        <v>8</v>
      </c>
      <c r="E30" s="27" t="s">
        <v>10</v>
      </c>
      <c r="F30" s="26"/>
      <c r="G30" s="151"/>
      <c r="H30" s="100"/>
      <c r="I30" s="100"/>
      <c r="J30" s="95"/>
      <c r="K30" s="96"/>
      <c r="L30" s="145"/>
    </row>
    <row r="31" spans="2:12" s="122" customFormat="1" ht="80.25" customHeight="1" outlineLevel="1">
      <c r="B31" s="17"/>
      <c r="C31" s="18" t="s">
        <v>202</v>
      </c>
      <c r="D31" s="68" t="s">
        <v>170</v>
      </c>
      <c r="E31" s="68" t="s">
        <v>240</v>
      </c>
      <c r="F31" s="26" t="s">
        <v>127</v>
      </c>
      <c r="G31" s="151">
        <f>259/4</f>
        <v>64.75</v>
      </c>
      <c r="H31" s="100"/>
      <c r="I31" s="100"/>
      <c r="J31" s="137">
        <v>12545</v>
      </c>
      <c r="K31" s="81">
        <f>G31*J31</f>
        <v>812288.75</v>
      </c>
      <c r="L31" s="145"/>
    </row>
    <row r="32" spans="2:12" s="122" customFormat="1" ht="39.75" customHeight="1" outlineLevel="1">
      <c r="B32" s="17"/>
      <c r="C32" s="18"/>
      <c r="D32" s="152" t="s">
        <v>241</v>
      </c>
      <c r="E32" s="68" t="s">
        <v>242</v>
      </c>
      <c r="F32" s="26" t="s">
        <v>127</v>
      </c>
      <c r="G32" s="151">
        <f>259/4</f>
        <v>64.75</v>
      </c>
      <c r="H32" s="100"/>
      <c r="I32" s="100"/>
      <c r="J32" s="137">
        <v>2455</v>
      </c>
      <c r="K32" s="81">
        <f>G32*J32</f>
        <v>158961.25</v>
      </c>
      <c r="L32" s="145"/>
    </row>
    <row r="33" spans="2:12" s="122" customFormat="1" ht="12" customHeight="1" outlineLevel="1">
      <c r="B33" s="61"/>
      <c r="C33" s="18"/>
      <c r="D33" s="63"/>
      <c r="E33" s="63"/>
      <c r="F33" s="21"/>
      <c r="G33" s="146"/>
      <c r="H33" s="93"/>
      <c r="I33" s="93"/>
      <c r="J33" s="80"/>
      <c r="K33" s="78"/>
      <c r="L33" s="145"/>
    </row>
    <row r="34" spans="2:12" s="122" customFormat="1" ht="12" customHeight="1" outlineLevel="1">
      <c r="B34" s="158"/>
      <c r="C34" s="159" t="s">
        <v>186</v>
      </c>
      <c r="D34" s="160" t="s">
        <v>151</v>
      </c>
      <c r="E34" s="161" t="s">
        <v>152</v>
      </c>
      <c r="F34" s="156"/>
      <c r="G34" s="155"/>
      <c r="H34" s="153"/>
      <c r="I34" s="153"/>
      <c r="J34" s="157"/>
      <c r="K34" s="154">
        <f>SUM(K35:K43)</f>
        <v>428407.0486245211</v>
      </c>
      <c r="L34" s="145"/>
    </row>
    <row r="35" spans="2:12" s="122" customFormat="1" ht="12" customHeight="1" outlineLevel="1">
      <c r="B35" s="17"/>
      <c r="C35" s="55"/>
      <c r="D35" s="64"/>
      <c r="E35" s="20"/>
      <c r="F35" s="21"/>
      <c r="G35" s="146"/>
      <c r="H35" s="93"/>
      <c r="I35" s="93"/>
      <c r="J35" s="95"/>
      <c r="K35" s="78"/>
      <c r="L35" s="145"/>
    </row>
    <row r="36" spans="2:12" s="122" customFormat="1" ht="61.5" customHeight="1" outlineLevel="1">
      <c r="B36" s="17"/>
      <c r="C36" s="149">
        <v>1</v>
      </c>
      <c r="D36" s="19" t="s">
        <v>243</v>
      </c>
      <c r="E36" s="19" t="s">
        <v>244</v>
      </c>
      <c r="F36" s="21" t="s">
        <v>128</v>
      </c>
      <c r="G36" s="146">
        <f>86.59/4</f>
        <v>21.6475</v>
      </c>
      <c r="H36" s="93"/>
      <c r="I36" s="93"/>
      <c r="J36" s="137">
        <v>11271.32453771037</v>
      </c>
      <c r="K36" s="81">
        <f aca="true" t="shared" si="0" ref="K36:K42">G36*J36</f>
        <v>243995.99793008526</v>
      </c>
      <c r="L36" s="145"/>
    </row>
    <row r="37" spans="2:12" s="122" customFormat="1" ht="69.75" customHeight="1" outlineLevel="1">
      <c r="B37" s="17"/>
      <c r="C37" s="149">
        <v>2</v>
      </c>
      <c r="D37" s="20" t="s">
        <v>27</v>
      </c>
      <c r="E37" s="20" t="s">
        <v>28</v>
      </c>
      <c r="F37" s="67" t="s">
        <v>137</v>
      </c>
      <c r="G37" s="146">
        <v>3</v>
      </c>
      <c r="H37" s="93"/>
      <c r="I37" s="93"/>
      <c r="J37" s="137">
        <v>4456</v>
      </c>
      <c r="K37" s="81">
        <f t="shared" si="0"/>
        <v>13368</v>
      </c>
      <c r="L37" s="145"/>
    </row>
    <row r="38" spans="2:12" s="122" customFormat="1" ht="34.5" customHeight="1" outlineLevel="1">
      <c r="B38" s="17"/>
      <c r="C38" s="149"/>
      <c r="D38" s="64" t="s">
        <v>136</v>
      </c>
      <c r="E38" s="64" t="s">
        <v>51</v>
      </c>
      <c r="F38" s="67"/>
      <c r="G38" s="146"/>
      <c r="H38" s="93"/>
      <c r="I38" s="93"/>
      <c r="J38" s="137"/>
      <c r="K38" s="81"/>
      <c r="L38" s="145"/>
    </row>
    <row r="39" spans="2:12" s="122" customFormat="1" ht="70.5" customHeight="1" outlineLevel="1">
      <c r="B39" s="17"/>
      <c r="C39" s="149">
        <v>3</v>
      </c>
      <c r="D39" s="20" t="s">
        <v>245</v>
      </c>
      <c r="E39" s="20" t="s">
        <v>7</v>
      </c>
      <c r="F39" s="21" t="s">
        <v>128</v>
      </c>
      <c r="G39" s="146">
        <f>26.32/4</f>
        <v>6.58</v>
      </c>
      <c r="H39" s="93"/>
      <c r="I39" s="93"/>
      <c r="J39" s="137">
        <v>12877.704912392925</v>
      </c>
      <c r="K39" s="81">
        <f t="shared" si="0"/>
        <v>84735.29832354544</v>
      </c>
      <c r="L39" s="145"/>
    </row>
    <row r="40" spans="2:12" s="122" customFormat="1" ht="61.5" customHeight="1" outlineLevel="1">
      <c r="B40" s="17"/>
      <c r="C40" s="149">
        <v>4</v>
      </c>
      <c r="D40" s="19" t="s">
        <v>246</v>
      </c>
      <c r="E40" s="20" t="s">
        <v>247</v>
      </c>
      <c r="F40" s="21" t="s">
        <v>128</v>
      </c>
      <c r="G40" s="146">
        <f>18.36/4</f>
        <v>4.59</v>
      </c>
      <c r="H40" s="93"/>
      <c r="I40" s="93"/>
      <c r="J40" s="137">
        <v>15865</v>
      </c>
      <c r="K40" s="81">
        <f t="shared" si="0"/>
        <v>72820.34999999999</v>
      </c>
      <c r="L40" s="145"/>
    </row>
    <row r="41" spans="2:12" s="122" customFormat="1" ht="32.25" customHeight="1" outlineLevel="1">
      <c r="B41" s="17"/>
      <c r="C41" s="149">
        <v>5</v>
      </c>
      <c r="D41" s="20" t="s">
        <v>22</v>
      </c>
      <c r="E41" s="20" t="s">
        <v>135</v>
      </c>
      <c r="F41" s="21" t="s">
        <v>132</v>
      </c>
      <c r="G41" s="146">
        <f>144.31/4</f>
        <v>36.0775</v>
      </c>
      <c r="H41" s="93"/>
      <c r="I41" s="93"/>
      <c r="J41" s="137">
        <v>126.64409592933</v>
      </c>
      <c r="K41" s="81">
        <f t="shared" si="0"/>
        <v>4569.002370890404</v>
      </c>
      <c r="L41" s="145"/>
    </row>
    <row r="42" spans="2:12" s="122" customFormat="1" ht="36" customHeight="1" outlineLevel="1">
      <c r="B42" s="17"/>
      <c r="C42" s="149">
        <v>6</v>
      </c>
      <c r="D42" s="19" t="s">
        <v>93</v>
      </c>
      <c r="E42" s="20" t="s">
        <v>131</v>
      </c>
      <c r="F42" s="21" t="s">
        <v>132</v>
      </c>
      <c r="G42" s="146">
        <f>222.96/4</f>
        <v>55.74</v>
      </c>
      <c r="H42" s="93"/>
      <c r="I42" s="93"/>
      <c r="J42" s="137">
        <v>160</v>
      </c>
      <c r="K42" s="81">
        <f t="shared" si="0"/>
        <v>8918.4</v>
      </c>
      <c r="L42" s="145"/>
    </row>
    <row r="43" spans="2:12" s="122" customFormat="1" ht="12" customHeight="1" outlineLevel="1">
      <c r="B43" s="17"/>
      <c r="C43" s="149"/>
      <c r="D43" s="20"/>
      <c r="E43" s="20"/>
      <c r="F43" s="162"/>
      <c r="G43" s="151"/>
      <c r="H43" s="100"/>
      <c r="I43" s="100"/>
      <c r="J43" s="95"/>
      <c r="K43" s="96"/>
      <c r="L43" s="145"/>
    </row>
    <row r="44" spans="2:12" s="122" customFormat="1" ht="12" customHeight="1" outlineLevel="1">
      <c r="B44" s="158"/>
      <c r="C44" s="159" t="s">
        <v>187</v>
      </c>
      <c r="D44" s="160" t="s">
        <v>154</v>
      </c>
      <c r="E44" s="161" t="s">
        <v>153</v>
      </c>
      <c r="F44" s="156"/>
      <c r="G44" s="155"/>
      <c r="H44" s="153"/>
      <c r="I44" s="153"/>
      <c r="J44" s="157"/>
      <c r="K44" s="190">
        <f>SUM(K45:K52)</f>
        <v>3337092.7652062117</v>
      </c>
      <c r="L44" s="145"/>
    </row>
    <row r="45" spans="2:12" s="122" customFormat="1" ht="12" customHeight="1" outlineLevel="1">
      <c r="B45" s="17"/>
      <c r="C45" s="55"/>
      <c r="D45" s="64"/>
      <c r="E45" s="27"/>
      <c r="F45" s="26"/>
      <c r="G45" s="146"/>
      <c r="H45" s="93"/>
      <c r="I45" s="93"/>
      <c r="J45" s="95"/>
      <c r="K45" s="78"/>
      <c r="L45" s="145"/>
    </row>
    <row r="46" spans="2:12" s="122" customFormat="1" ht="60.75" customHeight="1" outlineLevel="1">
      <c r="B46" s="17"/>
      <c r="C46" s="18" t="s">
        <v>202</v>
      </c>
      <c r="D46" s="19" t="s">
        <v>29</v>
      </c>
      <c r="E46" s="20" t="s">
        <v>30</v>
      </c>
      <c r="F46" s="21" t="s">
        <v>128</v>
      </c>
      <c r="G46" s="146">
        <f>903.6/4</f>
        <v>225.9</v>
      </c>
      <c r="H46" s="93"/>
      <c r="I46" s="93"/>
      <c r="J46" s="137">
        <v>1467</v>
      </c>
      <c r="K46" s="81">
        <f aca="true" t="shared" si="1" ref="K46:K51">G46*J46</f>
        <v>331395.3</v>
      </c>
      <c r="L46" s="145"/>
    </row>
    <row r="47" spans="2:12" s="122" customFormat="1" ht="30" customHeight="1" outlineLevel="1">
      <c r="B47" s="17"/>
      <c r="C47" s="18" t="s">
        <v>203</v>
      </c>
      <c r="D47" s="19" t="s">
        <v>20</v>
      </c>
      <c r="E47" s="20" t="s">
        <v>21</v>
      </c>
      <c r="F47" s="21" t="s">
        <v>128</v>
      </c>
      <c r="G47" s="146">
        <f>225.9/4</f>
        <v>56.475</v>
      </c>
      <c r="H47" s="93"/>
      <c r="I47" s="93"/>
      <c r="J47" s="137">
        <v>4052.61106973856</v>
      </c>
      <c r="K47" s="81">
        <f t="shared" si="1"/>
        <v>228871.2101634852</v>
      </c>
      <c r="L47" s="145"/>
    </row>
    <row r="48" spans="2:12" s="122" customFormat="1" ht="25.5" outlineLevel="1">
      <c r="B48" s="17"/>
      <c r="C48" s="18" t="s">
        <v>186</v>
      </c>
      <c r="D48" s="19" t="s">
        <v>22</v>
      </c>
      <c r="E48" s="20" t="s">
        <v>23</v>
      </c>
      <c r="F48" s="21" t="s">
        <v>132</v>
      </c>
      <c r="G48" s="146">
        <f>4518/4</f>
        <v>1129.5</v>
      </c>
      <c r="H48" s="93"/>
      <c r="I48" s="93"/>
      <c r="J48" s="137">
        <v>126.64409592933</v>
      </c>
      <c r="K48" s="81">
        <f t="shared" si="1"/>
        <v>143044.50635217823</v>
      </c>
      <c r="L48" s="145"/>
    </row>
    <row r="49" spans="2:12" s="122" customFormat="1" ht="38.25" outlineLevel="1">
      <c r="B49" s="17"/>
      <c r="C49" s="18" t="s">
        <v>187</v>
      </c>
      <c r="D49" s="19" t="s">
        <v>18</v>
      </c>
      <c r="E49" s="163" t="s">
        <v>19</v>
      </c>
      <c r="F49" s="21" t="s">
        <v>132</v>
      </c>
      <c r="G49" s="146">
        <f>268/4</f>
        <v>67</v>
      </c>
      <c r="H49" s="93"/>
      <c r="I49" s="93"/>
      <c r="J49" s="137">
        <v>399.9287239873579</v>
      </c>
      <c r="K49" s="81">
        <f t="shared" si="1"/>
        <v>26795.22450715298</v>
      </c>
      <c r="L49" s="145"/>
    </row>
    <row r="50" spans="2:12" s="122" customFormat="1" ht="78" customHeight="1" outlineLevel="1">
      <c r="B50" s="17"/>
      <c r="C50" s="18" t="s">
        <v>188</v>
      </c>
      <c r="D50" s="63" t="s">
        <v>248</v>
      </c>
      <c r="E50" s="63" t="s">
        <v>249</v>
      </c>
      <c r="F50" s="21" t="s">
        <v>128</v>
      </c>
      <c r="G50" s="146">
        <f>903.6/4</f>
        <v>225.9</v>
      </c>
      <c r="H50" s="93"/>
      <c r="I50" s="93"/>
      <c r="J50" s="137">
        <v>10595.444994171736</v>
      </c>
      <c r="K50" s="189">
        <f t="shared" si="1"/>
        <v>2393511.0241833953</v>
      </c>
      <c r="L50" s="145"/>
    </row>
    <row r="51" spans="2:12" s="122" customFormat="1" ht="45.75" customHeight="1" outlineLevel="1">
      <c r="B51" s="17"/>
      <c r="C51" s="18" t="s">
        <v>189</v>
      </c>
      <c r="D51" s="19" t="s">
        <v>178</v>
      </c>
      <c r="E51" s="20" t="s">
        <v>12</v>
      </c>
      <c r="F51" s="21" t="s">
        <v>132</v>
      </c>
      <c r="G51" s="146">
        <f>4518/4</f>
        <v>1129.5</v>
      </c>
      <c r="H51" s="93"/>
      <c r="I51" s="93"/>
      <c r="J51" s="137">
        <v>189</v>
      </c>
      <c r="K51" s="81">
        <f t="shared" si="1"/>
        <v>213475.5</v>
      </c>
      <c r="L51" s="145"/>
    </row>
    <row r="52" spans="2:12" s="122" customFormat="1" ht="12" customHeight="1" outlineLevel="1">
      <c r="B52" s="17"/>
      <c r="C52" s="18"/>
      <c r="D52" s="20"/>
      <c r="E52" s="150"/>
      <c r="F52" s="21"/>
      <c r="G52" s="146"/>
      <c r="H52" s="136"/>
      <c r="I52" s="136"/>
      <c r="J52" s="137"/>
      <c r="K52" s="81"/>
      <c r="L52" s="145"/>
    </row>
    <row r="53" spans="2:12" s="122" customFormat="1" ht="24.75" customHeight="1" outlineLevel="1">
      <c r="B53" s="158"/>
      <c r="C53" s="159" t="s">
        <v>188</v>
      </c>
      <c r="D53" s="160" t="s">
        <v>143</v>
      </c>
      <c r="E53" s="161" t="s">
        <v>144</v>
      </c>
      <c r="F53" s="156"/>
      <c r="G53" s="155"/>
      <c r="H53" s="153"/>
      <c r="I53" s="153"/>
      <c r="J53" s="157"/>
      <c r="K53" s="154">
        <f>SUM(K54:K58)</f>
        <v>164815.5</v>
      </c>
      <c r="L53" s="145"/>
    </row>
    <row r="54" spans="2:12" s="122" customFormat="1" ht="12" customHeight="1" outlineLevel="1">
      <c r="B54" s="17"/>
      <c r="C54" s="55"/>
      <c r="D54" s="64"/>
      <c r="E54" s="27"/>
      <c r="F54" s="26"/>
      <c r="G54" s="146"/>
      <c r="H54" s="93"/>
      <c r="I54" s="93"/>
      <c r="J54" s="95"/>
      <c r="K54" s="78"/>
      <c r="L54" s="145"/>
    </row>
    <row r="55" spans="2:12" s="122" customFormat="1" ht="131.25" customHeight="1" outlineLevel="1">
      <c r="B55" s="17"/>
      <c r="C55" s="18" t="s">
        <v>202</v>
      </c>
      <c r="D55" s="19" t="s">
        <v>138</v>
      </c>
      <c r="E55" s="20" t="s">
        <v>139</v>
      </c>
      <c r="F55" s="67" t="s">
        <v>169</v>
      </c>
      <c r="G55" s="146">
        <f>693/4</f>
        <v>173.25</v>
      </c>
      <c r="H55" s="93"/>
      <c r="I55" s="93"/>
      <c r="J55" s="137">
        <v>596</v>
      </c>
      <c r="K55" s="81">
        <f>G55*J55</f>
        <v>103257</v>
      </c>
      <c r="L55" s="145"/>
    </row>
    <row r="56" spans="2:12" s="122" customFormat="1" ht="102" outlineLevel="1">
      <c r="B56" s="17"/>
      <c r="C56" s="18" t="s">
        <v>203</v>
      </c>
      <c r="D56" s="19" t="s">
        <v>250</v>
      </c>
      <c r="E56" s="20" t="s">
        <v>251</v>
      </c>
      <c r="F56" s="67" t="s">
        <v>169</v>
      </c>
      <c r="G56" s="146">
        <f>276/4</f>
        <v>69</v>
      </c>
      <c r="H56" s="93"/>
      <c r="I56" s="93"/>
      <c r="J56" s="137">
        <v>477</v>
      </c>
      <c r="K56" s="81">
        <f>G56*J56</f>
        <v>32913</v>
      </c>
      <c r="L56" s="145"/>
    </row>
    <row r="57" spans="2:12" s="122" customFormat="1" ht="36" customHeight="1" outlineLevel="1">
      <c r="B57" s="17"/>
      <c r="C57" s="18" t="s">
        <v>186</v>
      </c>
      <c r="D57" s="19" t="s">
        <v>61</v>
      </c>
      <c r="E57" s="132" t="s">
        <v>62</v>
      </c>
      <c r="F57" s="67" t="s">
        <v>169</v>
      </c>
      <c r="G57" s="146">
        <f>678/4</f>
        <v>169.5</v>
      </c>
      <c r="H57" s="93"/>
      <c r="I57" s="93"/>
      <c r="J57" s="137">
        <v>169</v>
      </c>
      <c r="K57" s="81">
        <f>G57*J57</f>
        <v>28645.5</v>
      </c>
      <c r="L57" s="145"/>
    </row>
    <row r="58" spans="2:12" s="122" customFormat="1" ht="12" customHeight="1" outlineLevel="1">
      <c r="B58" s="17"/>
      <c r="C58" s="18"/>
      <c r="D58" s="20"/>
      <c r="E58" s="150"/>
      <c r="F58" s="21"/>
      <c r="G58" s="146"/>
      <c r="H58" s="136"/>
      <c r="I58" s="136"/>
      <c r="J58" s="137"/>
      <c r="K58" s="81"/>
      <c r="L58" s="145"/>
    </row>
    <row r="59" spans="2:12" s="122" customFormat="1" ht="12" customHeight="1" outlineLevel="1">
      <c r="B59" s="158"/>
      <c r="C59" s="159" t="s">
        <v>189</v>
      </c>
      <c r="D59" s="160" t="s">
        <v>157</v>
      </c>
      <c r="E59" s="161" t="s">
        <v>158</v>
      </c>
      <c r="F59" s="156"/>
      <c r="G59" s="155"/>
      <c r="H59" s="153"/>
      <c r="I59" s="153"/>
      <c r="J59" s="157"/>
      <c r="K59" s="154">
        <f>SUM(K60:K65)</f>
        <v>63497.77292363613</v>
      </c>
      <c r="L59" s="145"/>
    </row>
    <row r="60" spans="2:12" s="122" customFormat="1" ht="12" customHeight="1" outlineLevel="1">
      <c r="B60" s="17"/>
      <c r="C60" s="55"/>
      <c r="D60" s="64"/>
      <c r="E60" s="64"/>
      <c r="F60" s="66"/>
      <c r="G60" s="146"/>
      <c r="H60" s="101"/>
      <c r="I60" s="101"/>
      <c r="J60" s="95"/>
      <c r="K60" s="78"/>
      <c r="L60" s="145"/>
    </row>
    <row r="61" spans="2:12" s="122" customFormat="1" ht="36" customHeight="1" outlineLevel="1">
      <c r="B61" s="24"/>
      <c r="C61" s="18" t="s">
        <v>202</v>
      </c>
      <c r="D61" s="19" t="s">
        <v>24</v>
      </c>
      <c r="E61" s="132" t="s">
        <v>25</v>
      </c>
      <c r="F61" s="134" t="s">
        <v>92</v>
      </c>
      <c r="G61" s="146">
        <f>49.5/4</f>
        <v>12.375</v>
      </c>
      <c r="H61" s="101"/>
      <c r="I61" s="101"/>
      <c r="J61" s="137">
        <v>499</v>
      </c>
      <c r="K61" s="81">
        <f>G61*J61</f>
        <v>6175.125</v>
      </c>
      <c r="L61" s="145"/>
    </row>
    <row r="62" spans="2:12" s="122" customFormat="1" ht="24" customHeight="1" outlineLevel="1">
      <c r="B62" s="17"/>
      <c r="C62" s="18" t="s">
        <v>203</v>
      </c>
      <c r="D62" s="19" t="s">
        <v>67</v>
      </c>
      <c r="E62" s="132" t="s">
        <v>26</v>
      </c>
      <c r="F62" s="21" t="s">
        <v>173</v>
      </c>
      <c r="G62" s="146">
        <f>247/4</f>
        <v>61.75</v>
      </c>
      <c r="H62" s="101"/>
      <c r="I62" s="101"/>
      <c r="J62" s="137">
        <v>126.64409592933</v>
      </c>
      <c r="K62" s="81">
        <f>G62*J62</f>
        <v>7820.272923636128</v>
      </c>
      <c r="L62" s="145"/>
    </row>
    <row r="63" spans="2:12" s="122" customFormat="1" ht="36" customHeight="1" outlineLevel="1">
      <c r="B63" s="17"/>
      <c r="C63" s="18" t="s">
        <v>186</v>
      </c>
      <c r="D63" s="19" t="s">
        <v>179</v>
      </c>
      <c r="E63" s="132" t="s">
        <v>52</v>
      </c>
      <c r="F63" s="28" t="s">
        <v>92</v>
      </c>
      <c r="G63" s="146">
        <f>27.6/4</f>
        <v>6.9</v>
      </c>
      <c r="H63" s="101"/>
      <c r="I63" s="101"/>
      <c r="J63" s="137">
        <v>7070</v>
      </c>
      <c r="K63" s="81">
        <f>G63*J63</f>
        <v>48783</v>
      </c>
      <c r="L63" s="145"/>
    </row>
    <row r="64" spans="2:12" s="122" customFormat="1" ht="36" customHeight="1" outlineLevel="1">
      <c r="B64" s="17"/>
      <c r="C64" s="18" t="s">
        <v>187</v>
      </c>
      <c r="D64" s="19" t="s">
        <v>68</v>
      </c>
      <c r="E64" s="132" t="s">
        <v>3</v>
      </c>
      <c r="F64" s="21" t="s">
        <v>145</v>
      </c>
      <c r="G64" s="263">
        <f>0.1/4</f>
        <v>0.025</v>
      </c>
      <c r="H64" s="101"/>
      <c r="I64" s="101"/>
      <c r="J64" s="137">
        <v>28775</v>
      </c>
      <c r="K64" s="81">
        <f>G64*J64</f>
        <v>719.375</v>
      </c>
      <c r="L64" s="145"/>
    </row>
    <row r="65" spans="2:12" s="122" customFormat="1" ht="12" customHeight="1" outlineLevel="1">
      <c r="B65" s="17"/>
      <c r="C65" s="18"/>
      <c r="D65" s="20"/>
      <c r="E65" s="150"/>
      <c r="F65" s="21"/>
      <c r="G65" s="146"/>
      <c r="H65" s="136"/>
      <c r="I65" s="136"/>
      <c r="J65" s="137"/>
      <c r="K65" s="81"/>
      <c r="L65" s="145"/>
    </row>
    <row r="66" spans="2:12" s="122" customFormat="1" ht="37.5" customHeight="1" outlineLevel="1">
      <c r="B66" s="158"/>
      <c r="C66" s="159" t="s">
        <v>190</v>
      </c>
      <c r="D66" s="160" t="s">
        <v>183</v>
      </c>
      <c r="E66" s="161" t="s">
        <v>184</v>
      </c>
      <c r="F66" s="156"/>
      <c r="G66" s="155"/>
      <c r="H66" s="153"/>
      <c r="I66" s="153"/>
      <c r="J66" s="157"/>
      <c r="K66" s="154">
        <f>SUM(K67:K71)</f>
        <v>533736.8764590481</v>
      </c>
      <c r="L66" s="145"/>
    </row>
    <row r="67" spans="2:12" s="122" customFormat="1" ht="12" customHeight="1" outlineLevel="1">
      <c r="B67" s="17"/>
      <c r="C67" s="55"/>
      <c r="D67" s="64"/>
      <c r="E67" s="27"/>
      <c r="F67" s="26"/>
      <c r="G67" s="146"/>
      <c r="H67" s="93"/>
      <c r="I67" s="93"/>
      <c r="J67" s="95"/>
      <c r="K67" s="95"/>
      <c r="L67" s="145"/>
    </row>
    <row r="68" spans="2:12" s="122" customFormat="1" ht="12" customHeight="1" outlineLevel="1">
      <c r="B68" s="17"/>
      <c r="C68" s="18"/>
      <c r="D68" s="64" t="s">
        <v>140</v>
      </c>
      <c r="E68" s="27" t="s">
        <v>146</v>
      </c>
      <c r="F68" s="21"/>
      <c r="G68" s="151"/>
      <c r="H68" s="100"/>
      <c r="I68" s="100"/>
      <c r="J68" s="95"/>
      <c r="K68" s="96"/>
      <c r="L68" s="145"/>
    </row>
    <row r="69" spans="2:12" s="122" customFormat="1" ht="61.5" customHeight="1" outlineLevel="1">
      <c r="B69" s="17"/>
      <c r="C69" s="18" t="s">
        <v>202</v>
      </c>
      <c r="D69" s="20" t="s">
        <v>5</v>
      </c>
      <c r="E69" s="20" t="s">
        <v>6</v>
      </c>
      <c r="F69" s="21" t="s">
        <v>92</v>
      </c>
      <c r="G69" s="146">
        <f>36.14/4</f>
        <v>9.035</v>
      </c>
      <c r="H69" s="93"/>
      <c r="I69" s="93"/>
      <c r="J69" s="137">
        <v>20796.293647342613</v>
      </c>
      <c r="K69" s="81">
        <f>G69*J69</f>
        <v>187894.5131037405</v>
      </c>
      <c r="L69" s="145"/>
    </row>
    <row r="70" spans="2:12" s="122" customFormat="1" ht="61.5" customHeight="1" outlineLevel="1">
      <c r="B70" s="17"/>
      <c r="C70" s="18" t="s">
        <v>203</v>
      </c>
      <c r="D70" s="20" t="s">
        <v>252</v>
      </c>
      <c r="E70" s="20" t="s">
        <v>253</v>
      </c>
      <c r="F70" s="21" t="s">
        <v>92</v>
      </c>
      <c r="G70" s="146">
        <f>66.52/4</f>
        <v>16.63</v>
      </c>
      <c r="H70" s="93"/>
      <c r="I70" s="93"/>
      <c r="J70" s="137">
        <v>20796.293647342613</v>
      </c>
      <c r="K70" s="81">
        <f>G70*J70</f>
        <v>345842.3633553076</v>
      </c>
      <c r="L70" s="145"/>
    </row>
    <row r="71" spans="2:12" s="122" customFormat="1" ht="12" customHeight="1" outlineLevel="1">
      <c r="B71" s="17"/>
      <c r="C71" s="18"/>
      <c r="D71" s="20"/>
      <c r="E71" s="150"/>
      <c r="F71" s="21"/>
      <c r="G71" s="146"/>
      <c r="H71" s="136"/>
      <c r="I71" s="136"/>
      <c r="J71" s="137"/>
      <c r="K71" s="81"/>
      <c r="L71" s="145"/>
    </row>
    <row r="72" spans="2:12" s="122" customFormat="1" ht="12" customHeight="1" outlineLevel="1">
      <c r="B72" s="158"/>
      <c r="C72" s="159" t="s">
        <v>191</v>
      </c>
      <c r="D72" s="160" t="s">
        <v>147</v>
      </c>
      <c r="E72" s="161" t="s">
        <v>148</v>
      </c>
      <c r="F72" s="156"/>
      <c r="G72" s="155"/>
      <c r="H72" s="153"/>
      <c r="I72" s="153"/>
      <c r="J72" s="157"/>
      <c r="K72" s="190">
        <f>SUM(K73:K87)</f>
        <v>3510601.7491282527</v>
      </c>
      <c r="L72" s="145"/>
    </row>
    <row r="73" spans="2:12" s="122" customFormat="1" ht="12" customHeight="1" outlineLevel="1">
      <c r="B73" s="17"/>
      <c r="C73" s="55"/>
      <c r="D73" s="64"/>
      <c r="E73" s="27"/>
      <c r="F73" s="26"/>
      <c r="G73" s="146"/>
      <c r="H73" s="93"/>
      <c r="I73" s="93"/>
      <c r="J73" s="95"/>
      <c r="K73" s="78"/>
      <c r="L73" s="145"/>
    </row>
    <row r="74" spans="2:12" s="122" customFormat="1" ht="12" customHeight="1" outlineLevel="1">
      <c r="B74" s="17"/>
      <c r="C74" s="18" t="s">
        <v>202</v>
      </c>
      <c r="D74" s="19" t="s">
        <v>175</v>
      </c>
      <c r="E74" s="20" t="s">
        <v>176</v>
      </c>
      <c r="F74" s="65" t="s">
        <v>145</v>
      </c>
      <c r="G74" s="135">
        <f>0.783/4</f>
        <v>0.19575</v>
      </c>
      <c r="H74" s="93"/>
      <c r="I74" s="93"/>
      <c r="J74" s="137">
        <v>77505</v>
      </c>
      <c r="K74" s="81">
        <f aca="true" t="shared" si="2" ref="K74:K86">G74*J74</f>
        <v>15171.60375</v>
      </c>
      <c r="L74" s="145"/>
    </row>
    <row r="75" spans="2:12" s="122" customFormat="1" ht="24" customHeight="1" outlineLevel="1">
      <c r="B75" s="17"/>
      <c r="C75" s="18" t="s">
        <v>203</v>
      </c>
      <c r="D75" s="19" t="s">
        <v>155</v>
      </c>
      <c r="E75" s="20" t="s">
        <v>171</v>
      </c>
      <c r="F75" s="65" t="s">
        <v>145</v>
      </c>
      <c r="G75" s="135">
        <f>4.93/4</f>
        <v>1.2325</v>
      </c>
      <c r="H75" s="93"/>
      <c r="I75" s="93"/>
      <c r="J75" s="137">
        <v>77505</v>
      </c>
      <c r="K75" s="81">
        <f t="shared" si="2"/>
        <v>95524.91249999999</v>
      </c>
      <c r="L75" s="145"/>
    </row>
    <row r="76" spans="2:12" s="122" customFormat="1" ht="36" customHeight="1" outlineLevel="1">
      <c r="B76" s="17"/>
      <c r="C76" s="18" t="s">
        <v>186</v>
      </c>
      <c r="D76" s="19" t="s">
        <v>156</v>
      </c>
      <c r="E76" s="20" t="s">
        <v>172</v>
      </c>
      <c r="F76" s="65" t="s">
        <v>145</v>
      </c>
      <c r="G76" s="135">
        <f>63.81/4</f>
        <v>15.9525</v>
      </c>
      <c r="H76" s="93"/>
      <c r="I76" s="93"/>
      <c r="J76" s="137">
        <v>77505</v>
      </c>
      <c r="K76" s="81">
        <f t="shared" si="2"/>
        <v>1236398.5125</v>
      </c>
      <c r="L76" s="145"/>
    </row>
    <row r="77" spans="2:12" s="122" customFormat="1" ht="24" customHeight="1" outlineLevel="1">
      <c r="B77" s="17"/>
      <c r="C77" s="18" t="s">
        <v>187</v>
      </c>
      <c r="D77" s="19" t="s">
        <v>174</v>
      </c>
      <c r="E77" s="20" t="s">
        <v>50</v>
      </c>
      <c r="F77" s="65" t="s">
        <v>145</v>
      </c>
      <c r="G77" s="135">
        <f>4.51/4</f>
        <v>1.1275</v>
      </c>
      <c r="H77" s="93"/>
      <c r="I77" s="93"/>
      <c r="J77" s="137">
        <v>77505</v>
      </c>
      <c r="K77" s="81">
        <f t="shared" si="2"/>
        <v>87386.8875</v>
      </c>
      <c r="L77" s="145"/>
    </row>
    <row r="78" spans="2:12" s="122" customFormat="1" ht="12" customHeight="1" outlineLevel="1">
      <c r="B78" s="17"/>
      <c r="C78" s="18" t="s">
        <v>188</v>
      </c>
      <c r="D78" s="19" t="s">
        <v>167</v>
      </c>
      <c r="E78" s="20" t="s">
        <v>168</v>
      </c>
      <c r="F78" s="65" t="s">
        <v>145</v>
      </c>
      <c r="G78" s="135">
        <f>4.2/4</f>
        <v>1.05</v>
      </c>
      <c r="H78" s="93"/>
      <c r="I78" s="93"/>
      <c r="J78" s="137">
        <v>77505</v>
      </c>
      <c r="K78" s="81">
        <f t="shared" si="2"/>
        <v>81380.25</v>
      </c>
      <c r="L78" s="145"/>
    </row>
    <row r="79" spans="2:12" s="122" customFormat="1" ht="12" customHeight="1" outlineLevel="1">
      <c r="B79" s="17"/>
      <c r="C79" s="18" t="s">
        <v>189</v>
      </c>
      <c r="D79" s="19" t="s">
        <v>141</v>
      </c>
      <c r="E79" s="20" t="s">
        <v>142</v>
      </c>
      <c r="F79" s="65" t="s">
        <v>145</v>
      </c>
      <c r="G79" s="135">
        <f>2.82/4</f>
        <v>0.705</v>
      </c>
      <c r="H79" s="93"/>
      <c r="I79" s="93"/>
      <c r="J79" s="137">
        <v>77505</v>
      </c>
      <c r="K79" s="81">
        <f t="shared" si="2"/>
        <v>54641.024999999994</v>
      </c>
      <c r="L79" s="145"/>
    </row>
    <row r="80" spans="2:12" s="122" customFormat="1" ht="24" customHeight="1" outlineLevel="1">
      <c r="B80" s="17"/>
      <c r="C80" s="18" t="s">
        <v>190</v>
      </c>
      <c r="D80" s="19" t="s">
        <v>63</v>
      </c>
      <c r="E80" s="20" t="s">
        <v>64</v>
      </c>
      <c r="F80" s="65" t="s">
        <v>145</v>
      </c>
      <c r="G80" s="135">
        <f>33.77/4</f>
        <v>8.4425</v>
      </c>
      <c r="H80" s="93"/>
      <c r="I80" s="93"/>
      <c r="J80" s="137">
        <v>77505</v>
      </c>
      <c r="K80" s="81">
        <f t="shared" si="2"/>
        <v>654335.9625</v>
      </c>
      <c r="L80" s="145"/>
    </row>
    <row r="81" spans="2:12" s="122" customFormat="1" ht="24" customHeight="1" outlineLevel="1">
      <c r="B81" s="17"/>
      <c r="C81" s="18" t="s">
        <v>191</v>
      </c>
      <c r="D81" s="20" t="s">
        <v>260</v>
      </c>
      <c r="E81" s="20" t="s">
        <v>254</v>
      </c>
      <c r="F81" s="65" t="s">
        <v>173</v>
      </c>
      <c r="G81" s="135">
        <f>4524/4</f>
        <v>1131</v>
      </c>
      <c r="H81" s="93"/>
      <c r="I81" s="93"/>
      <c r="J81" s="137">
        <v>885</v>
      </c>
      <c r="K81" s="81">
        <f t="shared" si="2"/>
        <v>1000935</v>
      </c>
      <c r="L81" s="145"/>
    </row>
    <row r="82" spans="2:12" s="122" customFormat="1" ht="24" customHeight="1" outlineLevel="1">
      <c r="B82" s="17"/>
      <c r="C82" s="18" t="s">
        <v>192</v>
      </c>
      <c r="D82" s="20" t="s">
        <v>261</v>
      </c>
      <c r="E82" s="20" t="s">
        <v>255</v>
      </c>
      <c r="F82" s="65" t="s">
        <v>173</v>
      </c>
      <c r="G82" s="135">
        <f>198/4</f>
        <v>49.5</v>
      </c>
      <c r="H82" s="93"/>
      <c r="I82" s="93"/>
      <c r="J82" s="137">
        <v>678.545735031884</v>
      </c>
      <c r="K82" s="81">
        <f t="shared" si="2"/>
        <v>33588.01388407825</v>
      </c>
      <c r="L82" s="145"/>
    </row>
    <row r="83" spans="2:12" s="122" customFormat="1" ht="25.5" outlineLevel="1">
      <c r="B83" s="17"/>
      <c r="C83" s="18" t="s">
        <v>193</v>
      </c>
      <c r="D83" s="19" t="s">
        <v>69</v>
      </c>
      <c r="E83" s="20" t="s">
        <v>70</v>
      </c>
      <c r="F83" s="65" t="s">
        <v>145</v>
      </c>
      <c r="G83" s="135">
        <f>1.09/4</f>
        <v>0.2725</v>
      </c>
      <c r="H83" s="93"/>
      <c r="I83" s="93"/>
      <c r="J83" s="137">
        <v>84110</v>
      </c>
      <c r="K83" s="81">
        <f t="shared" si="2"/>
        <v>22919.975000000002</v>
      </c>
      <c r="L83" s="145"/>
    </row>
    <row r="84" spans="2:12" s="122" customFormat="1" ht="12.75" outlineLevel="1">
      <c r="B84" s="17"/>
      <c r="C84" s="18" t="s">
        <v>185</v>
      </c>
      <c r="D84" s="19" t="s">
        <v>74</v>
      </c>
      <c r="E84" s="20" t="s">
        <v>75</v>
      </c>
      <c r="F84" s="65" t="s">
        <v>145</v>
      </c>
      <c r="G84" s="135">
        <f>3.5/4</f>
        <v>0.875</v>
      </c>
      <c r="H84" s="93"/>
      <c r="I84" s="93"/>
      <c r="J84" s="137">
        <v>84110</v>
      </c>
      <c r="K84" s="81">
        <f t="shared" si="2"/>
        <v>73596.25</v>
      </c>
      <c r="L84" s="145"/>
    </row>
    <row r="85" spans="2:12" s="122" customFormat="1" ht="25.5" outlineLevel="1">
      <c r="B85" s="17"/>
      <c r="C85" s="18" t="s">
        <v>194</v>
      </c>
      <c r="D85" s="19" t="s">
        <v>76</v>
      </c>
      <c r="E85" s="20" t="s">
        <v>77</v>
      </c>
      <c r="F85" s="65" t="s">
        <v>145</v>
      </c>
      <c r="G85" s="135">
        <f>2.43/4</f>
        <v>0.6075</v>
      </c>
      <c r="H85" s="93"/>
      <c r="I85" s="93"/>
      <c r="J85" s="137">
        <v>84110</v>
      </c>
      <c r="K85" s="81">
        <f t="shared" si="2"/>
        <v>51096.825000000004</v>
      </c>
      <c r="L85" s="145"/>
    </row>
    <row r="86" spans="2:12" s="122" customFormat="1" ht="26.25" customHeight="1" outlineLevel="1">
      <c r="B86" s="17"/>
      <c r="C86" s="18" t="s">
        <v>236</v>
      </c>
      <c r="D86" s="23" t="s">
        <v>133</v>
      </c>
      <c r="E86" s="63" t="s">
        <v>134</v>
      </c>
      <c r="F86" s="65" t="s">
        <v>2</v>
      </c>
      <c r="G86" s="135">
        <f>3273/4</f>
        <v>818.25</v>
      </c>
      <c r="H86" s="93"/>
      <c r="I86" s="93"/>
      <c r="J86" s="137">
        <v>126.64409592933</v>
      </c>
      <c r="K86" s="81">
        <f t="shared" si="2"/>
        <v>103626.53149417428</v>
      </c>
      <c r="L86" s="145"/>
    </row>
    <row r="87" spans="2:12" s="122" customFormat="1" ht="12" customHeight="1">
      <c r="B87" s="164"/>
      <c r="C87" s="165"/>
      <c r="D87" s="165"/>
      <c r="E87" s="171"/>
      <c r="F87" s="168"/>
      <c r="G87" s="172"/>
      <c r="H87" s="169"/>
      <c r="I87" s="169"/>
      <c r="J87" s="139"/>
      <c r="K87" s="170"/>
      <c r="L87" s="145"/>
    </row>
    <row r="88" spans="4:12" s="25" customFormat="1" ht="12.75">
      <c r="D88" s="58"/>
      <c r="E88" s="58"/>
      <c r="F88" s="49"/>
      <c r="G88" s="94"/>
      <c r="H88" s="94"/>
      <c r="I88" s="94"/>
      <c r="J88" s="70"/>
      <c r="K88" s="70"/>
      <c r="L88" s="70"/>
    </row>
    <row r="89" spans="4:6" ht="12.75">
      <c r="D89" s="133"/>
      <c r="E89" s="133"/>
      <c r="F89" s="133"/>
    </row>
    <row r="90" spans="4:6" ht="12.75">
      <c r="D90" s="133"/>
      <c r="E90" s="133"/>
      <c r="F90" s="133"/>
    </row>
    <row r="91" spans="4:6" ht="12.75">
      <c r="D91" s="133"/>
      <c r="E91" s="133"/>
      <c r="F91" s="133"/>
    </row>
    <row r="92" spans="4:6" ht="12.75">
      <c r="D92" s="133"/>
      <c r="E92" s="133"/>
      <c r="F92" s="133"/>
    </row>
    <row r="93" spans="4:6" ht="12.75">
      <c r="D93" s="133"/>
      <c r="E93" s="133"/>
      <c r="F93" s="133"/>
    </row>
    <row r="94" spans="4:6" ht="12.75">
      <c r="D94" s="133"/>
      <c r="E94" s="133"/>
      <c r="F94" s="133"/>
    </row>
    <row r="95" spans="4:6" ht="12.75">
      <c r="D95" s="133"/>
      <c r="E95" s="133"/>
      <c r="F95" s="133"/>
    </row>
    <row r="96" spans="4:6" ht="12.75">
      <c r="D96" s="133"/>
      <c r="E96" s="133"/>
      <c r="F96" s="133"/>
    </row>
    <row r="97" spans="4:6" ht="12.75">
      <c r="D97" s="133"/>
      <c r="E97" s="133"/>
      <c r="F97" s="133"/>
    </row>
    <row r="98" spans="4:6" ht="12.75">
      <c r="D98" s="133"/>
      <c r="E98" s="133"/>
      <c r="F98" s="133"/>
    </row>
    <row r="99" spans="4:6" ht="12.75">
      <c r="D99" s="133"/>
      <c r="E99" s="133"/>
      <c r="F99" s="133"/>
    </row>
    <row r="100" spans="4:6" ht="12.75">
      <c r="D100" s="133"/>
      <c r="E100" s="133"/>
      <c r="F100" s="133"/>
    </row>
    <row r="101" spans="4:6" ht="12.75">
      <c r="D101" s="133"/>
      <c r="E101" s="133"/>
      <c r="F101" s="133"/>
    </row>
    <row r="102" spans="4:6" ht="12.75">
      <c r="D102" s="133"/>
      <c r="E102" s="133"/>
      <c r="F102" s="133"/>
    </row>
    <row r="103" spans="4:6" ht="12.75">
      <c r="D103" s="133"/>
      <c r="E103" s="133"/>
      <c r="F103" s="133"/>
    </row>
    <row r="104" spans="4:6" ht="12.75">
      <c r="D104" s="133"/>
      <c r="E104" s="133"/>
      <c r="F104" s="133"/>
    </row>
    <row r="105" spans="4:6" ht="12.75">
      <c r="D105" s="133"/>
      <c r="E105" s="133"/>
      <c r="F105" s="133"/>
    </row>
    <row r="106" spans="4:6" ht="12.75">
      <c r="D106" s="133"/>
      <c r="E106" s="133"/>
      <c r="F106" s="133"/>
    </row>
    <row r="107" spans="4:6" ht="12.75">
      <c r="D107" s="133"/>
      <c r="E107" s="133"/>
      <c r="F107" s="133"/>
    </row>
    <row r="108" spans="4:6" ht="12.75">
      <c r="D108" s="133"/>
      <c r="E108" s="133"/>
      <c r="F108" s="133"/>
    </row>
    <row r="109" spans="4:6" ht="12.75">
      <c r="D109" s="133"/>
      <c r="E109" s="133"/>
      <c r="F109" s="133"/>
    </row>
    <row r="110" spans="4:6" ht="12.75">
      <c r="D110" s="133"/>
      <c r="E110" s="133"/>
      <c r="F110" s="133"/>
    </row>
    <row r="111" spans="4:6" ht="12.75">
      <c r="D111" s="133"/>
      <c r="E111" s="133"/>
      <c r="F111" s="133"/>
    </row>
    <row r="112" spans="4:6" ht="12.75">
      <c r="D112" s="133"/>
      <c r="E112" s="133"/>
      <c r="F112" s="133"/>
    </row>
    <row r="113" spans="4:6" ht="12.75">
      <c r="D113" s="133"/>
      <c r="E113" s="133"/>
      <c r="F113" s="133"/>
    </row>
    <row r="114" spans="4:6" ht="12.75">
      <c r="D114" s="133"/>
      <c r="E114" s="133"/>
      <c r="F114" s="133"/>
    </row>
    <row r="115" spans="4:6" ht="12.75">
      <c r="D115" s="133"/>
      <c r="E115" s="133"/>
      <c r="F115" s="133"/>
    </row>
    <row r="116" spans="4:6" ht="12.75">
      <c r="D116" s="133"/>
      <c r="E116" s="133"/>
      <c r="F116" s="133"/>
    </row>
    <row r="117" spans="4:6" ht="12.75">
      <c r="D117" s="133"/>
      <c r="E117" s="133"/>
      <c r="F117" s="133"/>
    </row>
    <row r="118" spans="4:6" ht="12.75">
      <c r="D118" s="133"/>
      <c r="E118" s="133"/>
      <c r="F118" s="133"/>
    </row>
    <row r="119" spans="4:6" ht="12.75">
      <c r="D119" s="133"/>
      <c r="E119" s="133"/>
      <c r="F119" s="133"/>
    </row>
    <row r="120" spans="4:6" ht="12.75">
      <c r="D120" s="133"/>
      <c r="E120" s="133"/>
      <c r="F120" s="133"/>
    </row>
    <row r="121" spans="4:6" ht="12.75">
      <c r="D121" s="133"/>
      <c r="E121" s="133"/>
      <c r="F121" s="133"/>
    </row>
    <row r="122" spans="4:6" ht="12.75">
      <c r="D122" s="133"/>
      <c r="E122" s="133"/>
      <c r="F122" s="133"/>
    </row>
    <row r="123" spans="4:6" ht="12.75">
      <c r="D123" s="133"/>
      <c r="E123" s="133"/>
      <c r="F123" s="133"/>
    </row>
    <row r="124" spans="4:6" ht="12.75">
      <c r="D124" s="133"/>
      <c r="E124" s="133"/>
      <c r="F124" s="133"/>
    </row>
    <row r="125" spans="4:6" ht="12.75">
      <c r="D125" s="133"/>
      <c r="E125" s="133"/>
      <c r="F125" s="133"/>
    </row>
    <row r="126" spans="4:6" ht="12.75">
      <c r="D126" s="133"/>
      <c r="E126" s="133"/>
      <c r="F126" s="133"/>
    </row>
    <row r="127" spans="4:6" ht="12.75">
      <c r="D127" s="133"/>
      <c r="E127" s="133"/>
      <c r="F127" s="133"/>
    </row>
    <row r="128" spans="4:6" ht="12.75">
      <c r="D128" s="133"/>
      <c r="E128" s="133"/>
      <c r="F128" s="133"/>
    </row>
    <row r="129" spans="4:6" ht="12.75">
      <c r="D129" s="133"/>
      <c r="E129" s="133"/>
      <c r="F129" s="133"/>
    </row>
    <row r="130" spans="4:6" ht="12.75">
      <c r="D130" s="133"/>
      <c r="E130" s="133"/>
      <c r="F130" s="133"/>
    </row>
    <row r="131" spans="4:6" ht="12.75">
      <c r="D131" s="133"/>
      <c r="E131" s="133"/>
      <c r="F131" s="133"/>
    </row>
    <row r="132" spans="4:6" ht="12.75">
      <c r="D132" s="133"/>
      <c r="E132" s="133"/>
      <c r="F132" s="133"/>
    </row>
    <row r="133" spans="4:6" ht="12.75">
      <c r="D133" s="133"/>
      <c r="E133" s="133"/>
      <c r="F133" s="133"/>
    </row>
    <row r="134" spans="4:6" ht="12.75">
      <c r="D134" s="133"/>
      <c r="E134" s="133"/>
      <c r="F134" s="133"/>
    </row>
    <row r="135" spans="4:6" ht="12.75">
      <c r="D135" s="133"/>
      <c r="E135" s="133"/>
      <c r="F135" s="133"/>
    </row>
    <row r="136" spans="4:6" ht="12.75">
      <c r="D136" s="133"/>
      <c r="E136" s="133"/>
      <c r="F136" s="133"/>
    </row>
    <row r="137" spans="4:6" ht="12.75">
      <c r="D137" s="133"/>
      <c r="E137" s="133"/>
      <c r="F137" s="133"/>
    </row>
    <row r="138" spans="4:6" ht="12.75">
      <c r="D138" s="133"/>
      <c r="E138" s="133"/>
      <c r="F138" s="133"/>
    </row>
    <row r="139" spans="4:6" ht="12.75">
      <c r="D139" s="133"/>
      <c r="E139" s="133"/>
      <c r="F139" s="133"/>
    </row>
    <row r="140" spans="4:6" ht="12.75">
      <c r="D140" s="133"/>
      <c r="E140" s="133"/>
      <c r="F140" s="133"/>
    </row>
    <row r="141" spans="4:6" ht="12.75">
      <c r="D141" s="133"/>
      <c r="E141" s="133"/>
      <c r="F141" s="133"/>
    </row>
    <row r="142" spans="4:6" ht="12.75">
      <c r="D142" s="133"/>
      <c r="E142" s="133"/>
      <c r="F142" s="133"/>
    </row>
    <row r="143" spans="4:6" ht="12.75">
      <c r="D143" s="133"/>
      <c r="E143" s="133"/>
      <c r="F143" s="133"/>
    </row>
    <row r="144" spans="4:6" ht="12.75">
      <c r="D144" s="133"/>
      <c r="E144" s="133"/>
      <c r="F144" s="133"/>
    </row>
    <row r="145" spans="4:6" ht="12.75">
      <c r="D145" s="133"/>
      <c r="E145" s="133"/>
      <c r="F145" s="133"/>
    </row>
    <row r="146" spans="4:6" ht="12.75">
      <c r="D146" s="133"/>
      <c r="E146" s="133"/>
      <c r="F146" s="133"/>
    </row>
    <row r="147" spans="4:6" ht="12.75">
      <c r="D147" s="133"/>
      <c r="E147" s="133"/>
      <c r="F147" s="133"/>
    </row>
    <row r="148" spans="4:6" ht="12.75">
      <c r="D148" s="133"/>
      <c r="E148" s="133"/>
      <c r="F148" s="133"/>
    </row>
    <row r="149" spans="4:6" ht="12.75">
      <c r="D149" s="133"/>
      <c r="E149" s="133"/>
      <c r="F149" s="133"/>
    </row>
    <row r="150" spans="4:6" ht="12.75">
      <c r="D150" s="133"/>
      <c r="E150" s="133"/>
      <c r="F150" s="133"/>
    </row>
    <row r="151" spans="4:6" ht="12.75">
      <c r="D151" s="133"/>
      <c r="E151" s="133"/>
      <c r="F151" s="133"/>
    </row>
    <row r="152" spans="4:6" ht="12.75">
      <c r="D152" s="133"/>
      <c r="E152" s="133"/>
      <c r="F152" s="133"/>
    </row>
    <row r="153" spans="4:6" ht="12.75">
      <c r="D153" s="133"/>
      <c r="E153" s="133"/>
      <c r="F153" s="133"/>
    </row>
    <row r="154" spans="4:6" ht="12.75">
      <c r="D154" s="133"/>
      <c r="E154" s="133"/>
      <c r="F154" s="133"/>
    </row>
    <row r="155" spans="4:6" ht="12.75">
      <c r="D155" s="133"/>
      <c r="E155" s="133"/>
      <c r="F155" s="133"/>
    </row>
    <row r="156" spans="4:6" ht="12.75">
      <c r="D156" s="133"/>
      <c r="E156" s="133"/>
      <c r="F156" s="133"/>
    </row>
    <row r="157" spans="4:6" ht="12.75">
      <c r="D157" s="133"/>
      <c r="E157" s="133"/>
      <c r="F157" s="133"/>
    </row>
    <row r="158" spans="4:6" ht="12.75">
      <c r="D158" s="133"/>
      <c r="E158" s="133"/>
      <c r="F158" s="133"/>
    </row>
    <row r="159" spans="4:6" ht="12.75">
      <c r="D159" s="133"/>
      <c r="E159" s="133"/>
      <c r="F159" s="133"/>
    </row>
    <row r="160" spans="4:6" ht="12.75">
      <c r="D160" s="133"/>
      <c r="E160" s="133"/>
      <c r="F160" s="133"/>
    </row>
    <row r="161" spans="4:6" ht="12.75">
      <c r="D161" s="133"/>
      <c r="E161" s="133"/>
      <c r="F161" s="133"/>
    </row>
    <row r="162" spans="4:6" ht="12.75">
      <c r="D162" s="133"/>
      <c r="E162" s="133"/>
      <c r="F162" s="133"/>
    </row>
    <row r="163" spans="4:6" ht="12.75">
      <c r="D163" s="133"/>
      <c r="E163" s="133"/>
      <c r="F163" s="133"/>
    </row>
    <row r="164" spans="4:6" ht="12.75">
      <c r="D164" s="133"/>
      <c r="E164" s="133"/>
      <c r="F164" s="133"/>
    </row>
    <row r="165" spans="4:6" ht="12.75">
      <c r="D165" s="133"/>
      <c r="E165" s="133"/>
      <c r="F165" s="133"/>
    </row>
    <row r="166" spans="4:6" ht="12.75">
      <c r="D166" s="133"/>
      <c r="E166" s="133"/>
      <c r="F166" s="133"/>
    </row>
    <row r="167" spans="4:6" ht="12.75">
      <c r="D167" s="133"/>
      <c r="E167" s="133"/>
      <c r="F167" s="133"/>
    </row>
    <row r="168" spans="4:6" ht="12.75">
      <c r="D168" s="133"/>
      <c r="E168" s="133"/>
      <c r="F168" s="133"/>
    </row>
    <row r="169" spans="4:6" ht="12.75">
      <c r="D169" s="133"/>
      <c r="E169" s="133"/>
      <c r="F169" s="133"/>
    </row>
    <row r="170" spans="4:6" ht="12.75">
      <c r="D170" s="133"/>
      <c r="E170" s="133"/>
      <c r="F170" s="133"/>
    </row>
    <row r="171" spans="4:6" ht="12.75">
      <c r="D171" s="133"/>
      <c r="E171" s="133"/>
      <c r="F171" s="133"/>
    </row>
    <row r="172" spans="4:6" ht="12.75">
      <c r="D172" s="133"/>
      <c r="E172" s="133"/>
      <c r="F172" s="133"/>
    </row>
    <row r="173" spans="4:6" ht="12.75">
      <c r="D173" s="133"/>
      <c r="E173" s="133"/>
      <c r="F173" s="133"/>
    </row>
    <row r="174" spans="4:6" ht="12.75">
      <c r="D174" s="133"/>
      <c r="E174" s="133"/>
      <c r="F174" s="133"/>
    </row>
    <row r="175" spans="4:6" ht="12.75">
      <c r="D175" s="133"/>
      <c r="E175" s="133"/>
      <c r="F175" s="133"/>
    </row>
    <row r="176" spans="4:6" ht="12.75">
      <c r="D176" s="133"/>
      <c r="E176" s="133"/>
      <c r="F176" s="133"/>
    </row>
  </sheetData>
  <sheetProtection/>
  <autoFilter ref="F11:F87"/>
  <mergeCells count="5">
    <mergeCell ref="E4:H4"/>
    <mergeCell ref="E5:H5"/>
    <mergeCell ref="B2:C6"/>
    <mergeCell ref="K2:L6"/>
    <mergeCell ref="B9:C9"/>
  </mergeCells>
  <printOptions/>
  <pageMargins left="0.2362204724409449" right="0" top="0" bottom="0.5511811023622047" header="0" footer="0"/>
  <pageSetup fitToHeight="0" fitToWidth="1" horizontalDpi="600" verticalDpi="600" orientation="portrait" paperSize="9" scale="67" r:id="rId2"/>
  <headerFooter alignWithMargins="0">
    <oddFooter>&amp;L&amp;F
&amp;A&amp;R&amp;P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tebodit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Владимир</dc:creator>
  <cp:keywords/>
  <dc:description/>
  <cp:lastModifiedBy>Владимир</cp:lastModifiedBy>
  <cp:lastPrinted>2012-11-13T10:46:58Z</cp:lastPrinted>
  <dcterms:created xsi:type="dcterms:W3CDTF">2008-11-20T08:40:20Z</dcterms:created>
  <dcterms:modified xsi:type="dcterms:W3CDTF">2013-10-08T18:18:30Z</dcterms:modified>
  <cp:category/>
  <cp:version/>
  <cp:contentType/>
  <cp:contentStatus/>
</cp:coreProperties>
</file>