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мета по ФЕР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'Смета по ФЕР'!$34:$34</definedName>
    <definedName name="_xlnm.Print_Area" localSheetId="0">'Смета по ФЕР'!$A$1:$K$128</definedName>
  </definedNames>
  <calcPr fullCalcOnLoad="1"/>
</workbook>
</file>

<file path=xl/sharedStrings.xml><?xml version="1.0" encoding="utf-8"?>
<sst xmlns="http://schemas.openxmlformats.org/spreadsheetml/2006/main" count="1828" uniqueCount="365">
  <si>
    <t>Smeta.ru  (495) 974-1589</t>
  </si>
  <si>
    <t>_PS_</t>
  </si>
  <si>
    <t>Smeta.ru</t>
  </si>
  <si>
    <t/>
  </si>
  <si>
    <t>3</t>
  </si>
  <si>
    <t>Кондишн в ФЕР</t>
  </si>
  <si>
    <t>Мосстройэкспертиза, ФЕР</t>
  </si>
  <si>
    <t>Е.М.Толстопятова</t>
  </si>
  <si>
    <t>инженер-сметчик</t>
  </si>
  <si>
    <t>Сметные нормы списания</t>
  </si>
  <si>
    <t>Коды ценников</t>
  </si>
  <si>
    <t>ФЕР Ремонт</t>
  </si>
  <si>
    <t>Версия 4. Типовой расчёт (0,94) для норм 2001 года  РЕМОНТНО-СТРОИТЕЛЬНЫЕ РАБОТЫ МДС 81.33-2004 и МДС 81.25-99 без параметров</t>
  </si>
  <si>
    <t>ФЕР</t>
  </si>
  <si>
    <t>Поправки  для НБ 2001 года от ноября 2006 года</t>
  </si>
  <si>
    <t>Новая локальная смета</t>
  </si>
  <si>
    <t>Ремонт системы кондиционирования</t>
  </si>
  <si>
    <t>{F059DE00-9DF7-4609-80F1-59BF5E857D61}</t>
  </si>
  <si>
    <t>Новый раздел</t>
  </si>
  <si>
    <t>Демонтаж/монтаж</t>
  </si>
  <si>
    <t>{515CCC37-7E91-4672-A5A0-CA41CAC42CA8}</t>
  </si>
  <si>
    <t>20-06-001-1</t>
  </si>
  <si>
    <t>Демонтаж сплит-системы</t>
  </si>
  <si>
    <t>10 шт.</t>
  </si>
  <si>
    <t>ФЕР сб.20,гл.06,табл.001,поз.1</t>
  </si>
  <si>
    <t>*0</t>
  </si>
  <si>
    <t>*0,6</t>
  </si>
  <si>
    <t>10 доводчиков</t>
  </si>
  <si>
    <t>Общестроительные работы</t>
  </si>
  <si>
    <t>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</si>
  <si>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16</t>
  </si>
  <si>
    <t>4</t>
  </si>
  <si>
    <t>Установка сплит системы (из внутреннего и наружного блоков)</t>
  </si>
  <si>
    <t>*1,25</t>
  </si>
  <si>
    <t>*1,15</t>
  </si>
  <si>
    <t>8</t>
  </si>
  <si>
    <t>м12-07-027-1</t>
  </si>
  <si>
    <t>Трубные проводки из труб цветных металлов. Проводка трубная, диаметр труб наружный 10 мм</t>
  </si>
  <si>
    <t>100 м</t>
  </si>
  <si>
    <t>ФЕРм,сб.12,гл.07,табл.027,поз.1</t>
  </si>
  <si>
    <t>Монтажные работы</t>
  </si>
  <si>
    <t>Монтаж оборудования</t>
  </si>
  <si>
    <t>43</t>
  </si>
  <si>
    <t>8,1</t>
  </si>
  <si>
    <t>1039001-029</t>
  </si>
  <si>
    <t>Трубы медные отоженные, диаметр 6 мм</t>
  </si>
  <si>
    <t>м</t>
  </si>
  <si>
    <t>ФССЦ, сб.523,поз.0001</t>
  </si>
  <si>
    <t>523-0001</t>
  </si>
  <si>
    <t>8,2</t>
  </si>
  <si>
    <t>1039001-031</t>
  </si>
  <si>
    <t>Трубы медные отоженные, диаметр 10 мм</t>
  </si>
  <si>
    <t>9</t>
  </si>
  <si>
    <t>26-01-017-1</t>
  </si>
  <si>
    <t>Изоляция трубопроводов изделиями из вспененного каучука ("Армофлекс"), вспененного полиэтилена ("Термофлекс") трубками</t>
  </si>
  <si>
    <t>10 м труб</t>
  </si>
  <si>
    <t>ФЕР, сб.26,гл.01,табл.017,поз.1</t>
  </si>
  <si>
    <t>10 м трубопроводов</t>
  </si>
  <si>
    <t>Теплоизоляционные работы</t>
  </si>
  <si>
    <t>20</t>
  </si>
  <si>
    <t>10</t>
  </si>
  <si>
    <t>м08-02-403-3</t>
  </si>
  <si>
    <t>Провода групповых осветительных сетей:  Провод в защитной оболочке или кабель двух-трехжильные под штукатурку по стенам или в бороздах</t>
  </si>
  <si>
    <t>ФЕРм,сб.08,гл.02,табл.403,поз.3</t>
  </si>
  <si>
    <t>Электромонтажные работы на других объектах сборник м08</t>
  </si>
  <si>
    <t>45-1</t>
  </si>
  <si>
    <t>10,1</t>
  </si>
  <si>
    <t>прайс</t>
  </si>
  <si>
    <t>Кабель NYM 5х1,5</t>
  </si>
  <si>
    <t>10,2</t>
  </si>
  <si>
    <t>Кабель NYM 3х1,5</t>
  </si>
  <si>
    <t>11</t>
  </si>
  <si>
    <t>м08-02-179-1</t>
  </si>
  <si>
    <t>Очистка, сушка и дегазация масла, вакуумирование и заполнение кабелепровода Фреоном</t>
  </si>
  <si>
    <t>т</t>
  </si>
  <si>
    <t>ФЕРм,сб.08,гл.02,табл.179,поз.1</t>
  </si>
  <si>
    <t>11,1</t>
  </si>
  <si>
    <t>5009790</t>
  </si>
  <si>
    <t>Фреон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</si>
  <si>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</si>
  <si>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</si>
  <si>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</si>
  <si>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</si>
  <si>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</si>
  <si>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</si>
  <si>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</si>
  <si>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</si>
  <si>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</si>
  <si>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</si>
  <si>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</si>
  <si>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</si>
  <si>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</si>
  <si>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</si>
  <si>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</si>
  <si>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</si>
  <si>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</si>
  <si>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</si>
  <si>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</si>
  <si>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</si>
  <si>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</si>
  <si>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</si>
  <si>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итого</t>
  </si>
  <si>
    <t>Итого</t>
  </si>
  <si>
    <t>НДС</t>
  </si>
  <si>
    <t>НДС 18%</t>
  </si>
  <si>
    <t>Всего</t>
  </si>
  <si>
    <t>Итого с НДС</t>
  </si>
  <si>
    <t>Пусконаладочные работы</t>
  </si>
  <si>
    <t>{541BE9CD-0C7F-47E5-AC30-3D727B0FCE60}</t>
  </si>
  <si>
    <t>1</t>
  </si>
  <si>
    <t>п03-01-070-1</t>
  </si>
  <si>
    <t>Кондиционер местный автономный шкафного типа со встроенной холодильной машиной, номинальной подачей по воздуху свыше 1 тыс.м3/ч до 3,5 тыс. м3/ч при количестве однотипных кондиционеров в машинном зале (помещении): 1</t>
  </si>
  <si>
    <t>1 кондиционер</t>
  </si>
  <si>
    <t>ФЕРп,сб.03,гл.01,табл.070,поз.1</t>
  </si>
  <si>
    <t>*0,3</t>
  </si>
  <si>
    <t>48</t>
  </si>
  <si>
    <t>1-4.2</t>
  </si>
  <si>
    <t>Затраты труда рабочих, разряд работ 4.2</t>
  </si>
  <si>
    <t>чел.-ч</t>
  </si>
  <si>
    <t>2</t>
  </si>
  <si>
    <t>Затраты труда машинистов</t>
  </si>
  <si>
    <t>чел.час</t>
  </si>
  <si>
    <t>400001</t>
  </si>
  <si>
    <t>ЦЭМ сб.40, разд.00, поз.01</t>
  </si>
  <si>
    <t>Автомобили бортовые, грузоподъемность до 5 т</t>
  </si>
  <si>
    <t>маш.ч</t>
  </si>
  <si>
    <t>МАШ.Ч</t>
  </si>
  <si>
    <t>101-0388</t>
  </si>
  <si>
    <t>ФССЦ, сб.101,поз.0388</t>
  </si>
  <si>
    <t>Краски масляные земляные марки МА-0115 мумия, сурик железный</t>
  </si>
  <si>
    <t>101-0628</t>
  </si>
  <si>
    <t>ФССЦ, сб.101,поз.0628</t>
  </si>
  <si>
    <t>Олифа комбинированная, марки К-3</t>
  </si>
  <si>
    <t>101-1669</t>
  </si>
  <si>
    <t>ФССЦ, сб.101,поз.1669</t>
  </si>
  <si>
    <t>Очес льняной</t>
  </si>
  <si>
    <t>кг</t>
  </si>
  <si>
    <t>300-9561</t>
  </si>
  <si>
    <t>ФССЦ, сб.300,поз.9561</t>
  </si>
  <si>
    <t>Кондиционеры доводчики эжекционные</t>
  </si>
  <si>
    <t>шт.</t>
  </si>
  <si>
    <t>1-4.0</t>
  </si>
  <si>
    <t>Затраты труда рабочих, разряд работ 4</t>
  </si>
  <si>
    <t>021102</t>
  </si>
  <si>
    <t>ЦЭМ сб.02, разд.11, поз.02</t>
  </si>
  <si>
    <t>Краны на автомобильном ходу при работе на монтаже технологического оборудования 10 т</t>
  </si>
  <si>
    <t>050301</t>
  </si>
  <si>
    <t>ЦЭМ сб.05, разд.03, поз.01</t>
  </si>
  <si>
    <t>Компрессоры самоходные с двигателем внутреннего сгорания давлением 800 кПа (8 ат), производительность 6,3 м3/мин</t>
  </si>
  <si>
    <t>101-0091</t>
  </si>
  <si>
    <t>ФССЦ, сб.101,поз.0091</t>
  </si>
  <si>
    <t>Болты с шестигранной головкой диаметром резьбы 12- (14) мм</t>
  </si>
  <si>
    <t>101-0806</t>
  </si>
  <si>
    <t>ФССЦ, сб.101,поз.0806</t>
  </si>
  <si>
    <t>Проволока сварочная легированная диаметром 2 мм</t>
  </si>
  <si>
    <t>101-2044</t>
  </si>
  <si>
    <t>ФССЦ, сб.101,поз.2044</t>
  </si>
  <si>
    <t>Шайбы оцинкованные диаметр 12 мм</t>
  </si>
  <si>
    <t>111-0109</t>
  </si>
  <si>
    <t>ФССЦ, сб.111,поз.0109</t>
  </si>
  <si>
    <t>Бирки маркировочные пластмассовые</t>
  </si>
  <si>
    <t>100 шт.</t>
  </si>
  <si>
    <t>500-9037</t>
  </si>
  <si>
    <t>ФССЦ, сб.500,поз.9037</t>
  </si>
  <si>
    <t>Скобы СБ-10</t>
  </si>
  <si>
    <t>522-0111</t>
  </si>
  <si>
    <t>ФССЦ, сб.522,поз.0111</t>
  </si>
  <si>
    <t>Припои марки ПРМHМЦ 68-4-2</t>
  </si>
  <si>
    <t>332101</t>
  </si>
  <si>
    <t>ЦЭМ сб.33, разд.21, поз.01</t>
  </si>
  <si>
    <t>Установки для изготовления бандажей, диафрагм, пряжек</t>
  </si>
  <si>
    <t>маш.-ч</t>
  </si>
  <si>
    <t>104-0120</t>
  </si>
  <si>
    <t>ФССЦ, сб.104,поз.0120</t>
  </si>
  <si>
    <t>Клей "Армофлекс" 520</t>
  </si>
  <si>
    <t>л</t>
  </si>
  <si>
    <t>104-0121</t>
  </si>
  <si>
    <t>ФССЦ, сб.104,поз.0121</t>
  </si>
  <si>
    <t>Очиститель для клея "Армофлекс"</t>
  </si>
  <si>
    <t>104-0122</t>
  </si>
  <si>
    <t>ФССЦ, сб.104,поз.0122</t>
  </si>
  <si>
    <t>Краска "Армофиниш"</t>
  </si>
  <si>
    <t>104-0125</t>
  </si>
  <si>
    <t>ФССЦ, сб.104,поз.0125</t>
  </si>
  <si>
    <t>Лента самоклеящаяся "Армофлекс" 3х50 мм</t>
  </si>
  <si>
    <t>104-0162</t>
  </si>
  <si>
    <t>ФССЦ, сб.104,поз.0162</t>
  </si>
  <si>
    <t>Трубки из вспененного полиэтилена (пенополиэтилен) "Термафлекс" диаметром 108 мм</t>
  </si>
  <si>
    <t>104-0169</t>
  </si>
  <si>
    <t>ФССЦ, сб.104,поз.0169</t>
  </si>
  <si>
    <t>Клипсы (зажимы)</t>
  </si>
  <si>
    <t>517-0303</t>
  </si>
  <si>
    <t>ФССЦ, сб.517,поз.0303</t>
  </si>
  <si>
    <t>Листы алюминиевые марки АД1H, толщиной 0,5 мм</t>
  </si>
  <si>
    <t>1-3.8</t>
  </si>
  <si>
    <t>Затраты труда рабочих, разряд работ 3.8</t>
  </si>
  <si>
    <t>030902</t>
  </si>
  <si>
    <t>ЦЭМ сб.03, разд.09, поз.02</t>
  </si>
  <si>
    <t>Подъемники гидравлические высотой подъема 10 м</t>
  </si>
  <si>
    <t>1.23-8-331</t>
  </si>
  <si>
    <t>ТСН-2001.1. База. Р.23, о.8, поз.331</t>
  </si>
  <si>
    <t>КАБЕЛИ СИЛОВЫЕ С МЕДНЫМИ ЖИЛАМИ С ПОЛИВИНИЛХЛОРИДНОЙ ИЗОЛЯЦИЕЙ В ОБОЛОЧКЕ ИЗ ПОЛИВИНИЛХЛОРИДНОГО ПЛАСТИКАТА, С ЖИЛОЙ ЗАЗЕМЛЕНИЯ, НАПРЯЖЕНИЕ 660 В, МАРКА NYM-J, ЧИСЛО ЖИЛ И СЕЧЕНИЕ, ММ2: 3Х1,5</t>
  </si>
  <si>
    <t>км</t>
  </si>
  <si>
    <t>1.23-8-332</t>
  </si>
  <si>
    <t>ТСН-2001.1. База. Р.23, о.8, поз.332</t>
  </si>
  <si>
    <t>КАБЕЛИ СИЛОВЫЕ С МЕДНЫМИ ЖИЛАМИ С ПОЛИВИНИЛХЛОРИДНОЙ ИЗОЛЯЦИЕЙ В ОБОЛОЧКЕ ИЗ ПОЛИВИНИЛХЛОРИДНОГО ПЛАСТИКАТА, С ЖИЛОЙ ЗАЗЕМЛЕНИЯ, НАПРЯЖЕНИЕ 660 В, МАРКА NYM-J, ЧИСЛО ЖИЛ И СЕЧЕНИЕ, ММ2: 5Х1,5</t>
  </si>
  <si>
    <t>101-0219</t>
  </si>
  <si>
    <t>ФССЦ, сб.101,поз.0219</t>
  </si>
  <si>
    <t>Гипсовые вяжущие Г-3</t>
  </si>
  <si>
    <t>101-0813</t>
  </si>
  <si>
    <t>ФССЦ, сб.101,поз.0813</t>
  </si>
  <si>
    <t>Проволока стальная низкоуглеродистая разного назначения оцинкованная диаметром 3.0 мм</t>
  </si>
  <si>
    <t>101-9105</t>
  </si>
  <si>
    <t>ФССЦ, сб.101,поз.9105</t>
  </si>
  <si>
    <t>Дюбели</t>
  </si>
  <si>
    <t>101-9110</t>
  </si>
  <si>
    <t>ФССЦ, сб.101,поз.9110</t>
  </si>
  <si>
    <t>Гвоздь усиленный</t>
  </si>
  <si>
    <t>101-9852</t>
  </si>
  <si>
    <t>ФССЦ, сб.101,поз.9852</t>
  </si>
  <si>
    <t>Краска</t>
  </si>
  <si>
    <t>500-9031</t>
  </si>
  <si>
    <t>ФССЦ, сб.500,поз.9031</t>
  </si>
  <si>
    <t>Скобы</t>
  </si>
  <si>
    <t>500-9056</t>
  </si>
  <si>
    <t>ФССЦ, сб.500,поз.9056</t>
  </si>
  <si>
    <t>Колпачки изолирующие</t>
  </si>
  <si>
    <t>500-9140</t>
  </si>
  <si>
    <t>ФССЦ, сб.500,поз.9140</t>
  </si>
  <si>
    <t>Гильзы соединительные</t>
  </si>
  <si>
    <t>500-9500</t>
  </si>
  <si>
    <t>ФССЦ, сб.500,поз.9500</t>
  </si>
  <si>
    <t>Бирки маркировочные</t>
  </si>
  <si>
    <t>500-9817</t>
  </si>
  <si>
    <t>ФССЦ, сб.500,поз.9817</t>
  </si>
  <si>
    <t>Полоска для крепления проводов</t>
  </si>
  <si>
    <t>500-9826</t>
  </si>
  <si>
    <t>ФССЦ, сб.500,поз.9826</t>
  </si>
  <si>
    <t>Сжим соединительный</t>
  </si>
  <si>
    <t>530-9015</t>
  </si>
  <si>
    <t>ФССЦ, сб.530,поз.9015</t>
  </si>
  <si>
    <t>Трубка поливинилхлоридная ХВТ</t>
  </si>
  <si>
    <t>040502</t>
  </si>
  <si>
    <t>ЦЭМ сб.04, разд.05, поз.02</t>
  </si>
  <si>
    <t>Установки для сварки ручной дуговой (постоянного тока)</t>
  </si>
  <si>
    <t>350202</t>
  </si>
  <si>
    <t>ЦЭМ сб.35, разд.02, поз.02</t>
  </si>
  <si>
    <t>Маслонасосы шестеренные 2.3 м3/час</t>
  </si>
  <si>
    <t>350221</t>
  </si>
  <si>
    <t>ЦЭМ сб.35, разд.02, поз.21</t>
  </si>
  <si>
    <t>Маслоподогреватели</t>
  </si>
  <si>
    <t>350401</t>
  </si>
  <si>
    <t>ЦЭМ сб.35, разд.04, поз.01</t>
  </si>
  <si>
    <t>Нacoc вакуумный 3,6 м3/мин</t>
  </si>
  <si>
    <t>350851</t>
  </si>
  <si>
    <t>ЦЭМ сб.35, разд.08, поз.51</t>
  </si>
  <si>
    <t>Установки дегазационные для кабельного масла</t>
  </si>
  <si>
    <t>400002</t>
  </si>
  <si>
    <t>ЦЭМ сб.40, разд.00, поз.02</t>
  </si>
  <si>
    <t>Автомобили бортовые, грузоподъемность до 8 т</t>
  </si>
  <si>
    <t>101-0069</t>
  </si>
  <si>
    <t>ФССЦ, сб.101,поз.0069</t>
  </si>
  <si>
    <t>Бензин авиационный Б-70</t>
  </si>
  <si>
    <t>101-0622</t>
  </si>
  <si>
    <t>ФССЦ, сб.101,поз.0622</t>
  </si>
  <si>
    <t>Миткаль "Т-2" суровый (суровье)</t>
  </si>
  <si>
    <t>10 м</t>
  </si>
  <si>
    <t>101-9003</t>
  </si>
  <si>
    <t>ФССЦ, сб.101,поз.9003</t>
  </si>
  <si>
    <t>Азот</t>
  </si>
  <si>
    <t>м3</t>
  </si>
  <si>
    <t>101-9088</t>
  </si>
  <si>
    <t>ФССЦ, сб.101,поз.9088</t>
  </si>
  <si>
    <t>Картон фильтровальный</t>
  </si>
  <si>
    <t>103-0016</t>
  </si>
  <si>
    <t>ФССЦ, сб.103,поз.0016</t>
  </si>
  <si>
    <t>Трубы стальные сварные водогазопроводные с резьбой черные обыкновенные (неоцинкованные) диаметр условного прохода 32 мм, толщина стенки 3.2 мм</t>
  </si>
  <si>
    <t>113-0180</t>
  </si>
  <si>
    <t>ФССЦ, сб.113,поз.0180</t>
  </si>
  <si>
    <t>Спирт этиловый ректификованный технический, сорт I</t>
  </si>
  <si>
    <t>300-9608</t>
  </si>
  <si>
    <t>ФССЦ, сб.300,поз.9608</t>
  </si>
  <si>
    <t>Вентиль 32 мм</t>
  </si>
  <si>
    <t>522-0077</t>
  </si>
  <si>
    <t>ФССЦ, сб.522,поз.0077</t>
  </si>
  <si>
    <t>Припои оловянно-свинцовые бессурьмянистые марки ПОС30</t>
  </si>
  <si>
    <t>543-0001</t>
  </si>
  <si>
    <t>ФССЦ, сб.543,поз.0001</t>
  </si>
  <si>
    <t>Пластина техническая без тканевых прокладок</t>
  </si>
  <si>
    <t>1-10.1</t>
  </si>
  <si>
    <t>Техник I категории</t>
  </si>
  <si>
    <t>чел.ч</t>
  </si>
  <si>
    <t>ЧЕЛ.Ч</t>
  </si>
  <si>
    <t>1-20.1</t>
  </si>
  <si>
    <t>Инженер I категории</t>
  </si>
  <si>
    <t>1-20.2</t>
  </si>
  <si>
    <t>Инженер II категории</t>
  </si>
  <si>
    <t>1-30.0</t>
  </si>
  <si>
    <t>Ведущий инженер</t>
  </si>
  <si>
    <t>1-6.0</t>
  </si>
  <si>
    <t>Затраты труда рабочих, разряд работ 6</t>
  </si>
  <si>
    <t>Согласовано</t>
  </si>
  <si>
    <t>Утверждаю</t>
  </si>
  <si>
    <t xml:space="preserve"> " ____ " __________________ 20___</t>
  </si>
  <si>
    <t>Форма № 1а</t>
  </si>
  <si>
    <t>(Наименование стройки)</t>
  </si>
  <si>
    <t>(локальный сметный расчет)</t>
  </si>
  <si>
    <t>(наименование работ и затрат, наименование объекта)</t>
  </si>
  <si>
    <t>базовая</t>
  </si>
  <si>
    <t>текущая</t>
  </si>
  <si>
    <t>цена</t>
  </si>
  <si>
    <t>Сметная стоимость</t>
  </si>
  <si>
    <t>тыс.руб</t>
  </si>
  <si>
    <t>Средства на оплату труда</t>
  </si>
  <si>
    <t>Составлен(а) в уровне текущих (прогнозных) цен на</t>
  </si>
  <si>
    <t>г.</t>
  </si>
  <si>
    <t>№</t>
  </si>
  <si>
    <t>п/п</t>
  </si>
  <si>
    <t>Шифр</t>
  </si>
  <si>
    <t>расценки</t>
  </si>
  <si>
    <t>и коды</t>
  </si>
  <si>
    <t>ресурсов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</si>
  <si>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</si>
  <si>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</si>
  <si>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</si>
  <si>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</si>
  <si>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</si>
  <si>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</si>
  <si>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</si>
  <si>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на ед.</t>
  </si>
  <si>
    <t>изм.</t>
  </si>
  <si>
    <t>руб.</t>
  </si>
  <si>
    <t>Коэффициенты</t>
  </si>
  <si>
    <t>попра-</t>
  </si>
  <si>
    <t>вочные</t>
  </si>
  <si>
    <t>зимних</t>
  </si>
  <si>
    <t>удоро-</t>
  </si>
  <si>
    <t>жаний</t>
  </si>
  <si>
    <t>ВСЕГО</t>
  </si>
  <si>
    <t>в базисных</t>
  </si>
  <si>
    <t>ценах,</t>
  </si>
  <si>
    <t>Коэфф.</t>
  </si>
  <si>
    <t>пере-</t>
  </si>
  <si>
    <t>счета</t>
  </si>
  <si>
    <t>и нормы</t>
  </si>
  <si>
    <t>НР и СП</t>
  </si>
  <si>
    <t>в текущих</t>
  </si>
  <si>
    <t>(прогнозных)</t>
  </si>
  <si>
    <t>ценах, руб.</t>
  </si>
  <si>
    <t xml:space="preserve">Раздел  </t>
  </si>
  <si>
    <t>ЗП</t>
  </si>
  <si>
    <t>ЭМ</t>
  </si>
  <si>
    <t>НР от ФОТ</t>
  </si>
  <si>
    <t>%</t>
  </si>
  <si>
    <t>СП от ФОТ</t>
  </si>
  <si>
    <t>ЗТР</t>
  </si>
  <si>
    <t>чел-ч</t>
  </si>
  <si>
    <t>МР</t>
  </si>
  <si>
    <t>в т.ч. ЗПМ</t>
  </si>
  <si>
    <t>Итого по разделу</t>
  </si>
  <si>
    <t>Итого по смете</t>
  </si>
  <si>
    <t>Итого по локальной смете</t>
  </si>
  <si>
    <t>Составил</t>
  </si>
  <si>
    <t>[должность,подпись(инициалы,фамилия)]</t>
  </si>
  <si>
    <t>Проверил: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</si>
</sst>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mmmm"/>
    <numFmt numFmtId="174" formatCode="0.000"/>
    <numFmt numFmtId="175" formatCode="0.0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u val="single"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172" fontId="0" fillId="0" borderId="0" xfId="0" applyNumberFormat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wrapText="1"/>
    </xf>
    <xf numFmtId="172" fontId="11" fillId="0" borderId="14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right"/>
    </xf>
    <xf numFmtId="172" fontId="11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0" fillId="0" borderId="14" xfId="0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172" fontId="11" fillId="0" borderId="0" xfId="0" applyNumberFormat="1" applyFont="1" applyAlignment="1">
      <alignment horizontal="right"/>
    </xf>
    <xf numFmtId="0" fontId="15" fillId="0" borderId="15" xfId="0" applyFont="1" applyBorder="1" applyAlignment="1">
      <alignment horizontal="center"/>
    </xf>
    <xf numFmtId="172" fontId="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view="pageBreakPreview" zoomScaleNormal="142" zoomScaleSheetLayoutView="100" zoomScalePageLayoutView="0" workbookViewId="0" topLeftCell="A1">
      <selection activeCell="C123" sqref="C123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30.7109375" style="0" customWidth="1"/>
    <col min="4" max="4" width="9.57421875" style="0" bestFit="1" customWidth="1"/>
    <col min="7" max="7" width="10.7109375" style="0" customWidth="1"/>
    <col min="10" max="10" width="9.7109375" style="0" bestFit="1" customWidth="1"/>
    <col min="12" max="13" width="0" style="0" hidden="1" customWidth="1"/>
  </cols>
  <sheetData>
    <row r="1" s="5" customFormat="1" ht="11.25">
      <c r="A1" s="5" t="str">
        <f>Source!B1</f>
        <v>Smeta.ru  (495) 974-1589</v>
      </c>
    </row>
    <row r="3" spans="1:11" s="6" customFormat="1" ht="15.75">
      <c r="A3" s="56" t="s">
        <v>301</v>
      </c>
      <c r="B3" s="56"/>
      <c r="C3" s="56"/>
      <c r="F3" s="56" t="s">
        <v>302</v>
      </c>
      <c r="G3" s="56"/>
      <c r="H3" s="56"/>
      <c r="I3" s="56"/>
      <c r="J3" s="56"/>
      <c r="K3" s="56"/>
    </row>
    <row r="4" spans="1:11" s="4" customFormat="1" ht="12.75">
      <c r="A4" s="57"/>
      <c r="B4" s="57"/>
      <c r="C4" s="57"/>
      <c r="F4" s="57"/>
      <c r="G4" s="57"/>
      <c r="H4" s="57"/>
      <c r="I4" s="57"/>
      <c r="J4" s="57"/>
      <c r="K4" s="57"/>
    </row>
    <row r="5" spans="1:11" s="4" customFormat="1" ht="12.75">
      <c r="A5" s="57"/>
      <c r="B5" s="57"/>
      <c r="C5" s="57"/>
      <c r="F5" s="57"/>
      <c r="G5" s="57"/>
      <c r="H5" s="57"/>
      <c r="I5" s="57"/>
      <c r="J5" s="57"/>
      <c r="K5" s="57"/>
    </row>
    <row r="6" spans="1:11" s="4" customFormat="1" ht="12.75">
      <c r="A6" s="52"/>
      <c r="B6" s="52"/>
      <c r="C6" s="52"/>
      <c r="F6" s="52"/>
      <c r="G6" s="52"/>
      <c r="H6" s="52"/>
      <c r="I6" s="52"/>
      <c r="J6" s="52"/>
      <c r="K6" s="52"/>
    </row>
    <row r="7" spans="1:11" s="4" customFormat="1" ht="12.75">
      <c r="A7" s="53" t="s">
        <v>303</v>
      </c>
      <c r="B7" s="53"/>
      <c r="C7" s="53"/>
      <c r="F7" s="53" t="s">
        <v>303</v>
      </c>
      <c r="G7" s="53"/>
      <c r="H7" s="53"/>
      <c r="I7" s="53"/>
      <c r="J7" s="53"/>
      <c r="K7" s="53"/>
    </row>
    <row r="9" s="5" customFormat="1" ht="11.25">
      <c r="K9" s="5" t="s">
        <v>304</v>
      </c>
    </row>
    <row r="13" spans="1:11" ht="12.75">
      <c r="A13" s="54" t="str">
        <f>IF(Source!G4&lt;&gt;"",Source!G4,IF(Source!F4&lt;&gt;"",Source!F4,IF(Source!G5&lt;&gt;"",Source!G5,IF(Source!F5&lt;&gt;"",Source!F5,IF(Source!G6&lt;&gt;"",Source!G6,IF(Source!F6&lt;&gt;"",Source!F6," "))))))</f>
        <v> 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ht="12.75">
      <c r="A14" s="5" t="s">
        <v>305</v>
      </c>
    </row>
    <row r="16" spans="1:11" ht="13.5">
      <c r="A16" s="55" t="str">
        <f>CONCATENATE("ЛОКАЛЬНАЯ СМЕТА № 1")</f>
        <v>ЛОКАЛЬНАЯ СМЕТА № 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2.75">
      <c r="A17" s="45" t="s">
        <v>306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9" spans="1:11" ht="13.5">
      <c r="A19" s="47" t="str">
        <f>Source!G20</f>
        <v>Ремонт системы кондиционирования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2:11" ht="12.75">
      <c r="B20" s="45" t="s">
        <v>307</v>
      </c>
      <c r="C20" s="46"/>
      <c r="D20" s="46"/>
      <c r="E20" s="46"/>
      <c r="F20" s="46"/>
      <c r="G20" s="46"/>
      <c r="H20" s="46"/>
      <c r="I20" s="46"/>
      <c r="J20" s="46"/>
      <c r="K20" s="46"/>
    </row>
    <row r="22" spans="1:11" ht="12.75">
      <c r="A22" s="38" t="str">
        <f>CONCATENATE("Основание: чертежи № ",Source!J20)</f>
        <v>Основание: чертежи № 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4" spans="9:10" ht="12.75">
      <c r="I24" s="9" t="s">
        <v>308</v>
      </c>
      <c r="J24" s="9" t="s">
        <v>309</v>
      </c>
    </row>
    <row r="25" spans="9:10" ht="12.75">
      <c r="I25" s="9" t="s">
        <v>310</v>
      </c>
      <c r="J25" s="9" t="s">
        <v>310</v>
      </c>
    </row>
    <row r="26" spans="7:11" ht="12.75">
      <c r="G26" s="5" t="s">
        <v>311</v>
      </c>
      <c r="H26" s="5"/>
      <c r="I26" s="10">
        <f>H113/1000</f>
        <v>4.8527518558667895</v>
      </c>
      <c r="J26" s="11">
        <f>(Source!F95/1000)</f>
        <v>18.65893</v>
      </c>
      <c r="K26" s="7" t="s">
        <v>312</v>
      </c>
    </row>
    <row r="27" spans="7:11" ht="12.75">
      <c r="G27" s="5" t="s">
        <v>313</v>
      </c>
      <c r="H27" s="5"/>
      <c r="I27" s="10">
        <f>L113/1000</f>
        <v>0.2866774638180565</v>
      </c>
      <c r="J27" s="11">
        <f>((Source!F86+Source!F85)/1000)</f>
        <v>4.159689999999999</v>
      </c>
      <c r="K27" s="7" t="s">
        <v>312</v>
      </c>
    </row>
    <row r="28" spans="1:6" ht="12.75">
      <c r="A28" s="5" t="s">
        <v>314</v>
      </c>
      <c r="B28" s="5"/>
      <c r="C28" s="5"/>
      <c r="D28" s="12">
        <f>IF(AND(Source!P12&lt;&gt;0,Source!Q12&lt;&gt;0),DATE(Source!P12,Source!Q12,1),IF(Source!AF12=0,"",IF(Source!AN12=0,"",DATE(Source!AF12,Source!AN12,1))))</f>
        <v>40057</v>
      </c>
      <c r="E28" s="13">
        <f>IF(AND(Source!P12&lt;&gt;0,Source!Q12&lt;&gt;0),Source!P12,IF(Source!AF12=0,"",Source!AF12))</f>
        <v>2009</v>
      </c>
      <c r="F28" s="5" t="s">
        <v>315</v>
      </c>
    </row>
    <row r="29" spans="1:11" ht="12.75">
      <c r="A29" s="17"/>
      <c r="B29" s="17"/>
      <c r="C29" s="17"/>
      <c r="D29" s="17"/>
      <c r="E29" s="17"/>
      <c r="F29" s="16" t="s">
        <v>328</v>
      </c>
      <c r="G29" s="48" t="s">
        <v>332</v>
      </c>
      <c r="H29" s="49"/>
      <c r="I29" s="16" t="s">
        <v>338</v>
      </c>
      <c r="J29" s="16" t="s">
        <v>341</v>
      </c>
      <c r="K29" s="16" t="s">
        <v>338</v>
      </c>
    </row>
    <row r="30" spans="1:11" ht="12.75">
      <c r="A30" s="14" t="s">
        <v>316</v>
      </c>
      <c r="B30" s="14" t="s">
        <v>318</v>
      </c>
      <c r="C30" s="18"/>
      <c r="D30" s="14" t="s">
        <v>323</v>
      </c>
      <c r="E30" s="14" t="s">
        <v>326</v>
      </c>
      <c r="F30" s="14" t="s">
        <v>329</v>
      </c>
      <c r="G30" s="16"/>
      <c r="H30" s="16" t="s">
        <v>335</v>
      </c>
      <c r="I30" s="14" t="s">
        <v>339</v>
      </c>
      <c r="J30" s="14" t="s">
        <v>342</v>
      </c>
      <c r="K30" s="14" t="s">
        <v>346</v>
      </c>
    </row>
    <row r="31" spans="1:11" ht="12.75">
      <c r="A31" s="14" t="s">
        <v>317</v>
      </c>
      <c r="B31" s="14" t="s">
        <v>319</v>
      </c>
      <c r="C31" s="14" t="s">
        <v>322</v>
      </c>
      <c r="D31" s="14" t="s">
        <v>324</v>
      </c>
      <c r="E31" s="14" t="s">
        <v>327</v>
      </c>
      <c r="F31" s="14" t="s">
        <v>330</v>
      </c>
      <c r="G31" s="14" t="s">
        <v>333</v>
      </c>
      <c r="H31" s="14" t="s">
        <v>336</v>
      </c>
      <c r="I31" s="14" t="s">
        <v>340</v>
      </c>
      <c r="J31" s="14" t="s">
        <v>343</v>
      </c>
      <c r="K31" s="20" t="s">
        <v>347</v>
      </c>
    </row>
    <row r="32" spans="1:11" ht="12.75">
      <c r="A32" s="18"/>
      <c r="B32" s="14" t="s">
        <v>320</v>
      </c>
      <c r="C32" s="18"/>
      <c r="D32" s="14" t="s">
        <v>325</v>
      </c>
      <c r="E32" s="18"/>
      <c r="F32" s="14" t="s">
        <v>331</v>
      </c>
      <c r="G32" s="14" t="s">
        <v>334</v>
      </c>
      <c r="H32" s="14" t="s">
        <v>337</v>
      </c>
      <c r="I32" s="14" t="s">
        <v>331</v>
      </c>
      <c r="J32" s="14" t="s">
        <v>344</v>
      </c>
      <c r="K32" s="14" t="s">
        <v>348</v>
      </c>
    </row>
    <row r="33" spans="1:11" ht="12.75">
      <c r="A33" s="19"/>
      <c r="B33" s="15" t="s">
        <v>321</v>
      </c>
      <c r="C33" s="19"/>
      <c r="D33" s="19"/>
      <c r="E33" s="19"/>
      <c r="F33" s="19"/>
      <c r="G33" s="15"/>
      <c r="H33" s="15"/>
      <c r="I33" s="15"/>
      <c r="J33" s="15" t="s">
        <v>345</v>
      </c>
      <c r="K33" s="15"/>
    </row>
    <row r="34" spans="1:11" ht="12.75">
      <c r="A34" s="21">
        <v>1</v>
      </c>
      <c r="B34" s="21">
        <v>2</v>
      </c>
      <c r="C34" s="21">
        <v>3</v>
      </c>
      <c r="D34" s="21">
        <v>4</v>
      </c>
      <c r="E34" s="21">
        <v>5</v>
      </c>
      <c r="F34" s="21">
        <v>6</v>
      </c>
      <c r="G34" s="21">
        <v>7</v>
      </c>
      <c r="H34" s="21">
        <v>8</v>
      </c>
      <c r="I34" s="21">
        <v>9</v>
      </c>
      <c r="J34" s="21">
        <v>10</v>
      </c>
      <c r="K34" s="21">
        <v>11</v>
      </c>
    </row>
    <row r="35" spans="3:11" ht="15.75">
      <c r="C35" s="22" t="s">
        <v>349</v>
      </c>
      <c r="D35" s="50" t="str">
        <f>IF(Source!C12="1",Source!F24,Source!G24)</f>
        <v>Демонтаж/монтаж</v>
      </c>
      <c r="E35" s="51"/>
      <c r="F35" s="51"/>
      <c r="G35" s="51"/>
      <c r="H35" s="51"/>
      <c r="I35" s="51"/>
      <c r="J35" s="51"/>
      <c r="K35" s="51"/>
    </row>
    <row r="37" spans="1:11" ht="12.75">
      <c r="A37" s="23" t="str">
        <f>Source!E28</f>
        <v>3</v>
      </c>
      <c r="B37" s="23" t="str">
        <f>Source!F28</f>
        <v>20-06-001-1</v>
      </c>
      <c r="C37" s="8" t="str">
        <f>Source!G28</f>
        <v>Демонтаж сплит-системы</v>
      </c>
      <c r="D37" s="24" t="str">
        <f>Source!H28</f>
        <v>10 шт.</v>
      </c>
      <c r="E37" s="7">
        <f>ROUND(Source!I28,6)</f>
        <v>0.1</v>
      </c>
      <c r="F37" s="7"/>
      <c r="G37" s="7"/>
      <c r="H37" s="7"/>
      <c r="I37" s="7"/>
      <c r="J37" s="7" t="str">
        <f>Source!BO28</f>
        <v>20-06-001-1</v>
      </c>
      <c r="K37" s="7"/>
    </row>
    <row r="38" spans="1:11" ht="12.75">
      <c r="A38" s="7"/>
      <c r="B38" s="7"/>
      <c r="C38" s="7" t="s">
        <v>350</v>
      </c>
      <c r="D38" s="7"/>
      <c r="E38" s="7"/>
      <c r="F38" s="11">
        <f>Source!AO28</f>
        <v>188.29</v>
      </c>
      <c r="G38" s="25" t="str">
        <f>Source!DG28</f>
        <v>*0,6</v>
      </c>
      <c r="H38" s="7"/>
      <c r="I38" s="11">
        <f>IF(Source!BA28&lt;&gt;0,Source!S28/Source!BA28,Source!S28)</f>
        <v>11.297725706409373</v>
      </c>
      <c r="J38" s="7">
        <f>Source!BA28</f>
        <v>14.51</v>
      </c>
      <c r="K38" s="11">
        <f>Source!S28</f>
        <v>163.93</v>
      </c>
    </row>
    <row r="39" spans="1:11" ht="12.75">
      <c r="A39" s="7"/>
      <c r="B39" s="7"/>
      <c r="C39" s="7" t="s">
        <v>351</v>
      </c>
      <c r="D39" s="7"/>
      <c r="E39" s="7"/>
      <c r="F39" s="11">
        <f>Source!AM28</f>
        <v>15.08</v>
      </c>
      <c r="G39" s="25" t="str">
        <f>Source!DE28</f>
        <v>*0,6</v>
      </c>
      <c r="H39" s="7"/>
      <c r="I39" s="11">
        <f>IF(Source!BB28&lt;&gt;0,Source!Q28/Source!BB28,Source!Q28)</f>
        <v>0.9045045045045045</v>
      </c>
      <c r="J39" s="7">
        <f>Source!BB28</f>
        <v>5.55</v>
      </c>
      <c r="K39" s="11">
        <f>Source!Q28</f>
        <v>5.02</v>
      </c>
    </row>
    <row r="40" spans="1:11" ht="12.75">
      <c r="A40" s="7"/>
      <c r="B40" s="7"/>
      <c r="C40" s="7" t="s">
        <v>352</v>
      </c>
      <c r="D40" s="7" t="s">
        <v>353</v>
      </c>
      <c r="E40" s="7">
        <f>Source!BZ28</f>
        <v>115.2</v>
      </c>
      <c r="F40" s="7"/>
      <c r="G40" s="7"/>
      <c r="H40" s="7"/>
      <c r="I40" s="11">
        <f>ROUND((E40/100)*((Source!S28/IF(Source!BA28&lt;&gt;0,Source!BA28,1))+(Source!R28/IF(Source!BS28&lt;&gt;0,Source!BS28,1))),2)</f>
        <v>13.01</v>
      </c>
      <c r="J40" s="7">
        <f>Source!AT28</f>
        <v>108.288</v>
      </c>
      <c r="K40" s="11">
        <f>Source!X28</f>
        <v>177.52</v>
      </c>
    </row>
    <row r="41" spans="1:11" ht="12.75">
      <c r="A41" s="7"/>
      <c r="B41" s="7"/>
      <c r="C41" s="7" t="s">
        <v>354</v>
      </c>
      <c r="D41" s="7" t="s">
        <v>353</v>
      </c>
      <c r="E41" s="7">
        <f>Source!CA28</f>
        <v>70.55</v>
      </c>
      <c r="F41" s="7"/>
      <c r="G41" s="7"/>
      <c r="H41" s="7"/>
      <c r="I41" s="11">
        <f>ROUND((E41/100)*((Source!S28/IF(Source!BA28&lt;&gt;0,Source!BA28,1))+(Source!R28/IF(Source!BS28&lt;&gt;0,Source!BS28,1))),2)</f>
        <v>7.97</v>
      </c>
      <c r="J41" s="7">
        <f>Source!AU28</f>
        <v>70.55</v>
      </c>
      <c r="K41" s="11">
        <f>Source!Y28</f>
        <v>115.65</v>
      </c>
    </row>
    <row r="42" spans="1:11" ht="12.75">
      <c r="A42" s="27"/>
      <c r="B42" s="27"/>
      <c r="C42" s="27" t="s">
        <v>355</v>
      </c>
      <c r="D42" s="27" t="s">
        <v>356</v>
      </c>
      <c r="E42" s="27">
        <f>Source!AQ28</f>
        <v>19</v>
      </c>
      <c r="F42" s="27"/>
      <c r="G42" s="28" t="str">
        <f>Source!DI28</f>
        <v>*0,6</v>
      </c>
      <c r="H42" s="27"/>
      <c r="I42" s="29">
        <f>Source!U28</f>
        <v>1.1400000000000001</v>
      </c>
      <c r="J42" s="27"/>
      <c r="K42" s="27"/>
    </row>
    <row r="43" spans="9:13" ht="12.75">
      <c r="I43" s="30">
        <f>IF(Source!BA28&lt;&gt;0,Source!S28/Source!BA28,Source!S28)+IF(Source!BB28&lt;&gt;0,Source!Q28/Source!BB28,Source!Q28)+SUM(I40:I41)</f>
        <v>33.18223021091388</v>
      </c>
      <c r="J43" s="31"/>
      <c r="K43" s="30">
        <f>Source!S28+Source!Q28+SUM(K40:K41)</f>
        <v>462.12</v>
      </c>
      <c r="L43" s="26">
        <f>IF(Source!BA28&lt;&gt;0,Source!S28/Source!BA28,Source!S28)</f>
        <v>11.297725706409373</v>
      </c>
      <c r="M43" s="26">
        <f>I43</f>
        <v>33.18223021091388</v>
      </c>
    </row>
    <row r="44" spans="1:11" ht="24">
      <c r="A44" s="23" t="str">
        <f>Source!E29</f>
        <v>4</v>
      </c>
      <c r="B44" s="23" t="str">
        <f>Source!F29</f>
        <v>20-06-001-1</v>
      </c>
      <c r="C44" s="8" t="str">
        <f>Source!G29</f>
        <v>Установка сплит системы (из внутреннего и наружного блоков)</v>
      </c>
      <c r="D44" s="24" t="str">
        <f>Source!H29</f>
        <v>10 шт.</v>
      </c>
      <c r="E44" s="7">
        <f>ROUND(Source!I29,6)</f>
        <v>0.1</v>
      </c>
      <c r="F44" s="7"/>
      <c r="G44" s="7"/>
      <c r="H44" s="7"/>
      <c r="I44" s="7"/>
      <c r="J44" s="7" t="str">
        <f>Source!BO29</f>
        <v>20-06-001-1</v>
      </c>
      <c r="K44" s="7"/>
    </row>
    <row r="45" spans="1:11" ht="12.75">
      <c r="A45" s="7"/>
      <c r="B45" s="7"/>
      <c r="C45" s="7" t="s">
        <v>350</v>
      </c>
      <c r="D45" s="7"/>
      <c r="E45" s="7"/>
      <c r="F45" s="11">
        <f>Source!AO29</f>
        <v>188.29</v>
      </c>
      <c r="G45" s="25" t="str">
        <f>Source!DG29</f>
        <v>*1,15</v>
      </c>
      <c r="H45" s="7"/>
      <c r="I45" s="11">
        <f>IF(Source!BA29&lt;&gt;0,Source!S29/Source!BA29,Source!S29)</f>
        <v>21.653342522398347</v>
      </c>
      <c r="J45" s="7">
        <f>Source!BA29</f>
        <v>14.51</v>
      </c>
      <c r="K45" s="11">
        <f>Source!S29</f>
        <v>314.19</v>
      </c>
    </row>
    <row r="46" spans="1:11" ht="12.75">
      <c r="A46" s="7"/>
      <c r="B46" s="7"/>
      <c r="C46" s="7" t="s">
        <v>351</v>
      </c>
      <c r="D46" s="7"/>
      <c r="E46" s="7"/>
      <c r="F46" s="11">
        <f>Source!AM29</f>
        <v>15.08</v>
      </c>
      <c r="G46" s="25" t="str">
        <f>Source!DE29</f>
        <v>*1,25</v>
      </c>
      <c r="H46" s="7"/>
      <c r="I46" s="11">
        <f>IF(Source!BB29&lt;&gt;0,Source!Q29/Source!BB29,Source!Q29)</f>
        <v>1.884684684684685</v>
      </c>
      <c r="J46" s="7">
        <f>Source!BB29</f>
        <v>5.55</v>
      </c>
      <c r="K46" s="11">
        <f>Source!Q29</f>
        <v>10.46</v>
      </c>
    </row>
    <row r="47" spans="1:11" ht="12.75">
      <c r="A47" s="7"/>
      <c r="B47" s="7"/>
      <c r="C47" s="7" t="s">
        <v>357</v>
      </c>
      <c r="D47" s="7"/>
      <c r="E47" s="7"/>
      <c r="F47" s="11">
        <f>Source!AL29</f>
        <v>1.69</v>
      </c>
      <c r="G47" s="25">
        <f>Source!DD29</f>
      </c>
      <c r="H47" s="7"/>
      <c r="I47" s="11">
        <f>IF(Source!BC29&lt;&gt;0,Source!P29/Source!BC29,Source!P29)</f>
        <v>0.16818181818181815</v>
      </c>
      <c r="J47" s="7">
        <f>Source!BC29</f>
        <v>2.2</v>
      </c>
      <c r="K47" s="11">
        <f>Source!P29</f>
        <v>0.37</v>
      </c>
    </row>
    <row r="48" spans="1:11" ht="12.75">
      <c r="A48" s="7"/>
      <c r="B48" s="7"/>
      <c r="C48" s="7" t="s">
        <v>352</v>
      </c>
      <c r="D48" s="7" t="s">
        <v>353</v>
      </c>
      <c r="E48" s="7">
        <f>Source!BZ29</f>
        <v>115.2</v>
      </c>
      <c r="F48" s="7"/>
      <c r="G48" s="7"/>
      <c r="H48" s="7"/>
      <c r="I48" s="11">
        <f>ROUND((E48/100)*((Source!S29/IF(Source!BA29&lt;&gt;0,Source!BA29,1))+(Source!R29/IF(Source!BS29&lt;&gt;0,Source!BS29,1))),2)</f>
        <v>24.94</v>
      </c>
      <c r="J48" s="7">
        <f>Source!AT29</f>
        <v>108.288</v>
      </c>
      <c r="K48" s="11">
        <f>Source!X29</f>
        <v>340.23</v>
      </c>
    </row>
    <row r="49" spans="1:11" ht="12.75">
      <c r="A49" s="7"/>
      <c r="B49" s="7"/>
      <c r="C49" s="7" t="s">
        <v>354</v>
      </c>
      <c r="D49" s="7" t="s">
        <v>353</v>
      </c>
      <c r="E49" s="7">
        <f>Source!CA29</f>
        <v>70.55</v>
      </c>
      <c r="F49" s="7"/>
      <c r="G49" s="7"/>
      <c r="H49" s="7"/>
      <c r="I49" s="11">
        <f>ROUND((E49/100)*((Source!S29/IF(Source!BA29&lt;&gt;0,Source!BA29,1))+(Source!R29/IF(Source!BS29&lt;&gt;0,Source!BS29,1))),2)</f>
        <v>15.28</v>
      </c>
      <c r="J49" s="7">
        <f>Source!AU29</f>
        <v>70.55</v>
      </c>
      <c r="K49" s="11">
        <f>Source!Y29</f>
        <v>221.66</v>
      </c>
    </row>
    <row r="50" spans="1:11" ht="12.75">
      <c r="A50" s="27"/>
      <c r="B50" s="27"/>
      <c r="C50" s="27" t="s">
        <v>355</v>
      </c>
      <c r="D50" s="27" t="s">
        <v>356</v>
      </c>
      <c r="E50" s="27">
        <f>Source!AQ29</f>
        <v>19</v>
      </c>
      <c r="F50" s="27"/>
      <c r="G50" s="28" t="str">
        <f>Source!DI29</f>
        <v>*1,15</v>
      </c>
      <c r="H50" s="27"/>
      <c r="I50" s="29">
        <f>Source!U29</f>
        <v>2.185</v>
      </c>
      <c r="J50" s="27"/>
      <c r="K50" s="27"/>
    </row>
    <row r="51" spans="9:13" ht="12.75">
      <c r="I51" s="30">
        <f>IF(Source!BA29&lt;&gt;0,Source!S29/Source!BA29,Source!S29)+IF(Source!BB29&lt;&gt;0,Source!Q29/Source!BB29,Source!Q29)+SUM(I47:I49)</f>
        <v>63.92620902526485</v>
      </c>
      <c r="J51" s="31"/>
      <c r="K51" s="30">
        <f>Source!S29+Source!Q29+SUM(K47:K49)</f>
        <v>886.91</v>
      </c>
      <c r="L51" s="26">
        <f>IF(Source!BA29&lt;&gt;0,Source!S29/Source!BA29,Source!S29)</f>
        <v>21.653342522398347</v>
      </c>
      <c r="M51" s="26">
        <f>I51</f>
        <v>63.92620902526485</v>
      </c>
    </row>
    <row r="52" spans="1:11" ht="36">
      <c r="A52" s="23" t="str">
        <f>Source!E30</f>
        <v>8</v>
      </c>
      <c r="B52" s="23" t="str">
        <f>Source!F30</f>
        <v>м12-07-027-1</v>
      </c>
      <c r="C52" s="8" t="str">
        <f>Source!G30</f>
        <v>Трубные проводки из труб цветных металлов. Проводка трубная, диаметр труб наружный 10 мм</v>
      </c>
      <c r="D52" s="24" t="str">
        <f>Source!H30</f>
        <v>100 м</v>
      </c>
      <c r="E52" s="7">
        <f>ROUND(Source!I30,6)</f>
        <v>0.08</v>
      </c>
      <c r="F52" s="7"/>
      <c r="G52" s="7"/>
      <c r="H52" s="7"/>
      <c r="I52" s="7"/>
      <c r="J52" s="7" t="str">
        <f>Source!BO30</f>
        <v>м12-07-027-1</v>
      </c>
      <c r="K52" s="7"/>
    </row>
    <row r="53" spans="1:11" ht="12.75">
      <c r="A53" s="7"/>
      <c r="B53" s="7"/>
      <c r="C53" s="7" t="s">
        <v>350</v>
      </c>
      <c r="D53" s="7"/>
      <c r="E53" s="7"/>
      <c r="F53" s="11">
        <f>Source!AO30</f>
        <v>321.31</v>
      </c>
      <c r="G53" s="25">
        <f>Source!DG30</f>
      </c>
      <c r="H53" s="7"/>
      <c r="I53" s="11">
        <f>IF(Source!BA30&lt;&gt;0,Source!S30/Source!BA30,Source!S30)</f>
        <v>25.70503101309442</v>
      </c>
      <c r="J53" s="7">
        <f>Source!BA30</f>
        <v>14.51</v>
      </c>
      <c r="K53" s="11">
        <f>Source!S30</f>
        <v>372.98</v>
      </c>
    </row>
    <row r="54" spans="1:11" ht="12.75">
      <c r="A54" s="7"/>
      <c r="B54" s="7"/>
      <c r="C54" s="7" t="s">
        <v>351</v>
      </c>
      <c r="D54" s="7"/>
      <c r="E54" s="7"/>
      <c r="F54" s="11">
        <f>Source!AM30</f>
        <v>375.2</v>
      </c>
      <c r="G54" s="25">
        <f>Source!DE30</f>
      </c>
      <c r="H54" s="7"/>
      <c r="I54" s="11">
        <f>IF(Source!BB30&lt;&gt;0,Source!Q30/Source!BB30,Source!Q30)</f>
        <v>30.014925373134332</v>
      </c>
      <c r="J54" s="7">
        <f>Source!BB30</f>
        <v>4.02</v>
      </c>
      <c r="K54" s="11">
        <f>Source!Q30</f>
        <v>120.66</v>
      </c>
    </row>
    <row r="55" spans="1:12" ht="12.75">
      <c r="A55" s="7"/>
      <c r="B55" s="7"/>
      <c r="C55" s="7" t="s">
        <v>358</v>
      </c>
      <c r="D55" s="7"/>
      <c r="E55" s="7"/>
      <c r="F55" s="7">
        <f>Source!AN30</f>
        <v>37.59</v>
      </c>
      <c r="G55" s="25">
        <f>Source!DF30</f>
      </c>
      <c r="H55" s="7"/>
      <c r="I55" s="33" t="str">
        <f>CONCATENATE("(",TEXT(+IF(J55&lt;&gt;0,Source!R30/J55,Source!R30),"0,00"),")")</f>
        <v>(3,01)</v>
      </c>
      <c r="J55" s="7">
        <f>Source!BS30</f>
        <v>14.51</v>
      </c>
      <c r="K55" s="32" t="str">
        <f>CONCATENATE("(",TEXT(+Source!R30,"0,00"),")")</f>
        <v>(43,63)</v>
      </c>
      <c r="L55">
        <f>IF(J55&lt;&gt;0,Source!R30/J55,Source!R30)</f>
        <v>3.0068917987594763</v>
      </c>
    </row>
    <row r="56" spans="1:11" ht="12.75">
      <c r="A56" s="7"/>
      <c r="B56" s="7"/>
      <c r="C56" s="7" t="s">
        <v>357</v>
      </c>
      <c r="D56" s="7"/>
      <c r="E56" s="7"/>
      <c r="F56" s="11">
        <f>Source!AL30</f>
        <v>44.63</v>
      </c>
      <c r="G56" s="25">
        <f>Source!DD30</f>
      </c>
      <c r="H56" s="7"/>
      <c r="I56" s="11">
        <f>IF(Source!BC30&lt;&gt;0,Source!P30/Source!BC30,Source!P30)</f>
        <v>3.570182394924663</v>
      </c>
      <c r="J56" s="7">
        <f>Source!BC30</f>
        <v>12.61</v>
      </c>
      <c r="K56" s="11">
        <f>Source!P30</f>
        <v>45.02</v>
      </c>
    </row>
    <row r="57" spans="1:11" ht="24">
      <c r="A57" s="23" t="str">
        <f>Source!E31</f>
        <v>8,1</v>
      </c>
      <c r="B57" s="23" t="str">
        <f>Source!F31</f>
        <v>1039001-029</v>
      </c>
      <c r="C57" s="8" t="str">
        <f>Source!G31</f>
        <v>Трубы медные отоженные, диаметр 6 мм</v>
      </c>
      <c r="D57" s="24" t="str">
        <f>Source!H31</f>
        <v>м</v>
      </c>
      <c r="E57" s="7">
        <f>ROUND(Source!I31,6)</f>
        <v>4</v>
      </c>
      <c r="F57" s="11">
        <f>IF(Source!AL31=0,Source!AK31,Source!AL31)</f>
        <v>3.73</v>
      </c>
      <c r="G57" s="25">
        <f>Source!DD31</f>
      </c>
      <c r="H57" s="7"/>
      <c r="I57" s="11">
        <f>IF(Source!BC31&lt;&gt;0,Source!O31/Source!BC31,Source!O31)</f>
        <v>14.916600476568707</v>
      </c>
      <c r="J57" s="7">
        <f>Source!BC31</f>
        <v>1.259</v>
      </c>
      <c r="K57" s="11">
        <f>Source!O31</f>
        <v>18.78</v>
      </c>
    </row>
    <row r="58" spans="1:11" ht="24">
      <c r="A58" s="23" t="str">
        <f>Source!E32</f>
        <v>8,2</v>
      </c>
      <c r="B58" s="23" t="str">
        <f>Source!F32</f>
        <v>1039001-031</v>
      </c>
      <c r="C58" s="8" t="str">
        <f>Source!G32</f>
        <v>Трубы медные отоженные, диаметр 10 мм</v>
      </c>
      <c r="D58" s="24" t="str">
        <f>Source!H32</f>
        <v>м</v>
      </c>
      <c r="E58" s="7">
        <f>ROUND(Source!I32,6)</f>
        <v>4</v>
      </c>
      <c r="F58" s="11">
        <f>IF(Source!AL32=0,Source!AK32,Source!AL32)</f>
        <v>4.02</v>
      </c>
      <c r="G58" s="25">
        <f>Source!DD32</f>
      </c>
      <c r="H58" s="7"/>
      <c r="I58" s="11">
        <f>IF(Source!BC32&lt;&gt;0,Source!O32/Source!BC32,Source!O32)</f>
        <v>16.07625099285147</v>
      </c>
      <c r="J58" s="7">
        <f>Source!BC32</f>
        <v>1.259</v>
      </c>
      <c r="K58" s="11">
        <f>Source!O32</f>
        <v>20.24</v>
      </c>
    </row>
    <row r="59" spans="1:11" ht="12.75">
      <c r="A59" s="7"/>
      <c r="B59" s="7"/>
      <c r="C59" s="7" t="s">
        <v>352</v>
      </c>
      <c r="D59" s="7" t="s">
        <v>353</v>
      </c>
      <c r="E59" s="7">
        <f>Source!BZ30</f>
        <v>80</v>
      </c>
      <c r="F59" s="7"/>
      <c r="G59" s="7"/>
      <c r="H59" s="7"/>
      <c r="I59" s="11">
        <f>ROUND((E59/100)*((Source!S30/IF(Source!BA30&lt;&gt;0,Source!BA30,1))+(Source!R30/IF(Source!BS30&lt;&gt;0,Source!BS30,1))),2)</f>
        <v>22.97</v>
      </c>
      <c r="J59" s="7">
        <f>Source!AT30</f>
        <v>75.19999999999999</v>
      </c>
      <c r="K59" s="11">
        <f>Source!X30</f>
        <v>313.29</v>
      </c>
    </row>
    <row r="60" spans="1:11" ht="12.75">
      <c r="A60" s="7"/>
      <c r="B60" s="7"/>
      <c r="C60" s="7" t="s">
        <v>354</v>
      </c>
      <c r="D60" s="7" t="s">
        <v>353</v>
      </c>
      <c r="E60" s="7">
        <f>Source!CA30</f>
        <v>60</v>
      </c>
      <c r="F60" s="7"/>
      <c r="G60" s="7"/>
      <c r="H60" s="7"/>
      <c r="I60" s="11">
        <f>ROUND((E60/100)*((Source!S30/IF(Source!BA30&lt;&gt;0,Source!BA30,1))+(Source!R30/IF(Source!BS30&lt;&gt;0,Source!BS30,1))),2)</f>
        <v>17.23</v>
      </c>
      <c r="J60" s="7">
        <f>Source!AU30</f>
        <v>60</v>
      </c>
      <c r="K60" s="11">
        <f>Source!Y30</f>
        <v>249.97</v>
      </c>
    </row>
    <row r="61" spans="1:11" ht="12.75">
      <c r="A61" s="27"/>
      <c r="B61" s="27"/>
      <c r="C61" s="27" t="s">
        <v>355</v>
      </c>
      <c r="D61" s="27" t="s">
        <v>356</v>
      </c>
      <c r="E61" s="27">
        <f>Source!AQ30</f>
        <v>33.4</v>
      </c>
      <c r="F61" s="27"/>
      <c r="G61" s="28">
        <f>Source!DI30</f>
      </c>
      <c r="H61" s="27"/>
      <c r="I61" s="29">
        <f>Source!U30</f>
        <v>2.672</v>
      </c>
      <c r="J61" s="27"/>
      <c r="K61" s="27"/>
    </row>
    <row r="62" spans="9:13" ht="12.75">
      <c r="I62" s="30">
        <f>IF(Source!BA30&lt;&gt;0,Source!S30/Source!BA30,Source!S30)+IF(Source!BB30&lt;&gt;0,Source!Q30/Source!BB30,Source!Q30)+SUM(I56:I60)</f>
        <v>130.4829902505736</v>
      </c>
      <c r="J62" s="31"/>
      <c r="K62" s="30">
        <f>Source!S30+Source!Q30+SUM(K56:K60)</f>
        <v>1140.94</v>
      </c>
      <c r="L62" s="26">
        <f>IF(Source!BA30&lt;&gt;0,Source!S30/Source!BA30,Source!S30)</f>
        <v>25.70503101309442</v>
      </c>
      <c r="M62" s="26">
        <f>I62</f>
        <v>130.4829902505736</v>
      </c>
    </row>
    <row r="63" spans="1:11" ht="60">
      <c r="A63" s="23" t="str">
        <f>Source!E33</f>
        <v>9</v>
      </c>
      <c r="B63" s="23" t="str">
        <f>Source!F33</f>
        <v>26-01-017-1</v>
      </c>
      <c r="C63" s="8" t="str">
        <f>Source!G33</f>
        <v>Изоляция трубопроводов изделиями из вспененного каучука ("Армофлекс"), вспененного полиэтилена ("Термофлекс") трубками</v>
      </c>
      <c r="D63" s="24" t="str">
        <f>Source!H33</f>
        <v>10 м труб</v>
      </c>
      <c r="E63" s="7">
        <f>ROUND(Source!I33,6)</f>
        <v>0.8</v>
      </c>
      <c r="F63" s="7"/>
      <c r="G63" s="7"/>
      <c r="H63" s="7"/>
      <c r="I63" s="7"/>
      <c r="J63" s="7" t="str">
        <f>Source!BO33</f>
        <v>26-01-017-1</v>
      </c>
      <c r="K63" s="7"/>
    </row>
    <row r="64" spans="1:11" ht="12.75">
      <c r="A64" s="7"/>
      <c r="B64" s="7"/>
      <c r="C64" s="7" t="s">
        <v>350</v>
      </c>
      <c r="D64" s="7"/>
      <c r="E64" s="7"/>
      <c r="F64" s="11">
        <f>Source!AO33</f>
        <v>34.88</v>
      </c>
      <c r="G64" s="25" t="str">
        <f>Source!DG33</f>
        <v>*1,15</v>
      </c>
      <c r="H64" s="7"/>
      <c r="I64" s="11">
        <f>IF(Source!BA33&lt;&gt;0,Source!S33/Source!BA33,Source!S33)</f>
        <v>32.08959338387319</v>
      </c>
      <c r="J64" s="7">
        <f>Source!BA33</f>
        <v>14.51</v>
      </c>
      <c r="K64" s="11">
        <f>Source!S33</f>
        <v>465.62</v>
      </c>
    </row>
    <row r="65" spans="1:11" ht="12.75">
      <c r="A65" s="7"/>
      <c r="B65" s="7"/>
      <c r="C65" s="7" t="s">
        <v>351</v>
      </c>
      <c r="D65" s="7"/>
      <c r="E65" s="7"/>
      <c r="F65" s="11">
        <f>Source!AM33</f>
        <v>19.69</v>
      </c>
      <c r="G65" s="25" t="str">
        <f>Source!DE33</f>
        <v>*1,25</v>
      </c>
      <c r="H65" s="7"/>
      <c r="I65" s="11">
        <f>IF(Source!BB33&lt;&gt;0,Source!Q33/Source!BB33,Source!Q33)</f>
        <v>19.69060773480663</v>
      </c>
      <c r="J65" s="7">
        <f>Source!BB33</f>
        <v>5.43</v>
      </c>
      <c r="K65" s="11">
        <f>Source!Q33</f>
        <v>106.92</v>
      </c>
    </row>
    <row r="66" spans="1:11" ht="12.75">
      <c r="A66" s="7"/>
      <c r="B66" s="7"/>
      <c r="C66" s="7" t="s">
        <v>357</v>
      </c>
      <c r="D66" s="7"/>
      <c r="E66" s="7"/>
      <c r="F66" s="11">
        <f>Source!AL33</f>
        <v>3448.42</v>
      </c>
      <c r="G66" s="25">
        <f>Source!DD33</f>
      </c>
      <c r="H66" s="7"/>
      <c r="I66" s="11">
        <f>IF(Source!BC33&lt;&gt;0,Source!P33/Source!BC33,Source!P33)</f>
        <v>2758.735537190083</v>
      </c>
      <c r="J66" s="7">
        <f>Source!BC33</f>
        <v>1.21</v>
      </c>
      <c r="K66" s="11">
        <f>Source!P33</f>
        <v>3338.07</v>
      </c>
    </row>
    <row r="67" spans="1:11" ht="12.75">
      <c r="A67" s="7"/>
      <c r="B67" s="7"/>
      <c r="C67" s="7" t="s">
        <v>352</v>
      </c>
      <c r="D67" s="7" t="s">
        <v>353</v>
      </c>
      <c r="E67" s="7">
        <f>Source!BZ33</f>
        <v>90</v>
      </c>
      <c r="F67" s="7"/>
      <c r="G67" s="7"/>
      <c r="H67" s="7"/>
      <c r="I67" s="11">
        <f>ROUND((E67/100)*((Source!S33/IF(Source!BA33&lt;&gt;0,Source!BA33,1))+(Source!R33/IF(Source!BS33&lt;&gt;0,Source!BS33,1))),2)</f>
        <v>28.88</v>
      </c>
      <c r="J67" s="7">
        <f>Source!AT33</f>
        <v>84.6</v>
      </c>
      <c r="K67" s="11">
        <f>Source!X33</f>
        <v>393.91</v>
      </c>
    </row>
    <row r="68" spans="1:11" ht="12.75">
      <c r="A68" s="7"/>
      <c r="B68" s="7"/>
      <c r="C68" s="7" t="s">
        <v>354</v>
      </c>
      <c r="D68" s="7" t="s">
        <v>353</v>
      </c>
      <c r="E68" s="7">
        <f>Source!CA33</f>
        <v>59.5</v>
      </c>
      <c r="F68" s="7"/>
      <c r="G68" s="7"/>
      <c r="H68" s="7"/>
      <c r="I68" s="11">
        <f>ROUND((E68/100)*((Source!S33/IF(Source!BA33&lt;&gt;0,Source!BA33,1))+(Source!R33/IF(Source!BS33&lt;&gt;0,Source!BS33,1))),2)</f>
        <v>19.09</v>
      </c>
      <c r="J68" s="7">
        <f>Source!AU33</f>
        <v>59.5</v>
      </c>
      <c r="K68" s="11">
        <f>Source!Y33</f>
        <v>277.04</v>
      </c>
    </row>
    <row r="69" spans="1:11" ht="12.75">
      <c r="A69" s="27"/>
      <c r="B69" s="27"/>
      <c r="C69" s="27" t="s">
        <v>355</v>
      </c>
      <c r="D69" s="27" t="s">
        <v>356</v>
      </c>
      <c r="E69" s="27">
        <f>Source!AQ33</f>
        <v>3.52</v>
      </c>
      <c r="F69" s="27"/>
      <c r="G69" s="28" t="str">
        <f>Source!DI33</f>
        <v>*1,15</v>
      </c>
      <c r="H69" s="27"/>
      <c r="I69" s="29">
        <f>Source!U33</f>
        <v>3.2384000000000004</v>
      </c>
      <c r="J69" s="27"/>
      <c r="K69" s="27"/>
    </row>
    <row r="70" spans="9:13" ht="12.75">
      <c r="I70" s="30">
        <f>IF(Source!BA33&lt;&gt;0,Source!S33/Source!BA33,Source!S33)+IF(Source!BB33&lt;&gt;0,Source!Q33/Source!BB33,Source!Q33)+SUM(I66:I68)</f>
        <v>2858.4857383087633</v>
      </c>
      <c r="J70" s="31"/>
      <c r="K70" s="30">
        <f>Source!S33+Source!Q33+SUM(K66:K68)</f>
        <v>4581.5599999999995</v>
      </c>
      <c r="L70" s="26">
        <f>IF(Source!BA33&lt;&gt;0,Source!S33/Source!BA33,Source!S33)</f>
        <v>32.08959338387319</v>
      </c>
      <c r="M70" s="26">
        <f>I70</f>
        <v>2858.4857383087633</v>
      </c>
    </row>
    <row r="71" spans="1:11" ht="49.5" customHeight="1">
      <c r="A71" s="23" t="str">
        <f>Source!E34</f>
        <v>10</v>
      </c>
      <c r="B71" s="23" t="str">
        <f>Source!F34</f>
        <v>м08-02-403-3</v>
      </c>
      <c r="C71" s="8" t="str">
        <f>Source!G34</f>
        <v>Провода групповых осветительных сетей:  Провод в защитной оболочке или кабель двух-трехжильные под штукатурку по стенам или в бороздах</v>
      </c>
      <c r="D71" s="24" t="str">
        <f>Source!H34</f>
        <v>100 м</v>
      </c>
      <c r="E71" s="7">
        <f>ROUND(Source!I34,6)</f>
        <v>0.2</v>
      </c>
      <c r="F71" s="7"/>
      <c r="G71" s="7"/>
      <c r="H71" s="7"/>
      <c r="I71" s="7"/>
      <c r="J71" s="7" t="str">
        <f>Source!BO34</f>
        <v>м08-02-403-3</v>
      </c>
      <c r="K71" s="7"/>
    </row>
    <row r="72" spans="1:11" ht="12.75">
      <c r="A72" s="7"/>
      <c r="B72" s="7"/>
      <c r="C72" s="7" t="s">
        <v>350</v>
      </c>
      <c r="D72" s="7"/>
      <c r="E72" s="7"/>
      <c r="F72" s="11">
        <f>Source!AO34</f>
        <v>348.17</v>
      </c>
      <c r="G72" s="25">
        <f>Source!DG34</f>
      </c>
      <c r="H72" s="7"/>
      <c r="I72" s="11">
        <f>IF(Source!BA34&lt;&gt;0,Source!S34/Source!BA34,Source!S34)</f>
        <v>69.63404548587181</v>
      </c>
      <c r="J72" s="7">
        <f>Source!BA34</f>
        <v>14.51</v>
      </c>
      <c r="K72" s="11">
        <f>Source!S34</f>
        <v>1010.39</v>
      </c>
    </row>
    <row r="73" spans="1:11" ht="12.75">
      <c r="A73" s="7"/>
      <c r="B73" s="7"/>
      <c r="C73" s="7" t="s">
        <v>351</v>
      </c>
      <c r="D73" s="7"/>
      <c r="E73" s="7"/>
      <c r="F73" s="11">
        <f>Source!AM34</f>
        <v>166.28</v>
      </c>
      <c r="G73" s="25">
        <f>Source!DE34</f>
      </c>
      <c r="H73" s="7"/>
      <c r="I73" s="11">
        <f>IF(Source!BB34&lt;&gt;0,Source!Q34/Source!BB34,Source!Q34)</f>
        <v>33.255524861878456</v>
      </c>
      <c r="J73" s="7">
        <f>Source!BB34</f>
        <v>7.24</v>
      </c>
      <c r="K73" s="11">
        <f>Source!Q34</f>
        <v>240.77</v>
      </c>
    </row>
    <row r="74" spans="1:12" ht="12.75">
      <c r="A74" s="7"/>
      <c r="B74" s="7"/>
      <c r="C74" s="7" t="s">
        <v>358</v>
      </c>
      <c r="D74" s="7"/>
      <c r="E74" s="7"/>
      <c r="F74" s="7">
        <f>Source!AN34</f>
        <v>60.85</v>
      </c>
      <c r="G74" s="25">
        <f>Source!DF34</f>
      </c>
      <c r="H74" s="7"/>
      <c r="I74" s="33" t="str">
        <f>CONCATENATE("(",TEXT(+IF(J74&lt;&gt;0,Source!R34/J74,Source!R34),"0,00"),")")</f>
        <v>(12,17)</v>
      </c>
      <c r="J74" s="7">
        <f>Source!BS34</f>
        <v>14.51</v>
      </c>
      <c r="K74" s="32" t="str">
        <f>CONCATENATE("(",TEXT(+Source!R34,"0,00"),")")</f>
        <v>(176,59)</v>
      </c>
      <c r="L74">
        <f>IF(J74&lt;&gt;0,Source!R34/J74,Source!R34)</f>
        <v>12.170227429359063</v>
      </c>
    </row>
    <row r="75" spans="1:11" ht="12.75">
      <c r="A75" s="7"/>
      <c r="B75" s="7"/>
      <c r="C75" s="7" t="s">
        <v>357</v>
      </c>
      <c r="D75" s="7"/>
      <c r="E75" s="7"/>
      <c r="F75" s="11">
        <f>Source!AL34</f>
        <v>3361.88</v>
      </c>
      <c r="G75" s="25">
        <f>Source!DD34</f>
      </c>
      <c r="H75" s="7"/>
      <c r="I75" s="11">
        <f>IF(Source!BC34&lt;&gt;0,Source!P34/Source!BC34,Source!P34)</f>
        <v>672.377358490566</v>
      </c>
      <c r="J75" s="7">
        <f>Source!BC34</f>
        <v>2.12</v>
      </c>
      <c r="K75" s="11">
        <f>Source!P34</f>
        <v>1425.44</v>
      </c>
    </row>
    <row r="76" spans="1:11" ht="12.75">
      <c r="A76" s="23" t="str">
        <f>Source!E35</f>
        <v>10,1</v>
      </c>
      <c r="B76" s="23" t="str">
        <f>Source!F35</f>
        <v>прайс</v>
      </c>
      <c r="C76" s="8" t="str">
        <f>Source!G35</f>
        <v>Кабель NYM 5х1,5</v>
      </c>
      <c r="D76" s="24" t="str">
        <f>Source!H35</f>
        <v>м</v>
      </c>
      <c r="E76" s="7">
        <f>ROUND(Source!I35,6)</f>
        <v>10</v>
      </c>
      <c r="F76" s="11">
        <f>IF(Source!AL35=0,Source!AK35,Source!AL35)</f>
        <v>24.79</v>
      </c>
      <c r="G76" s="25">
        <f>Source!DD35</f>
      </c>
      <c r="H76" s="7"/>
      <c r="I76" s="11">
        <f>IF(Source!BC35&lt;&gt;0,Source!O35/Source!BC35,Source!O35)</f>
        <v>247.9</v>
      </c>
      <c r="J76" s="7">
        <f>Source!BC35</f>
        <v>1</v>
      </c>
      <c r="K76" s="11">
        <f>Source!O35</f>
        <v>247.9</v>
      </c>
    </row>
    <row r="77" spans="1:11" ht="12.75">
      <c r="A77" s="23" t="str">
        <f>Source!E36</f>
        <v>10,2</v>
      </c>
      <c r="B77" s="23" t="str">
        <f>Source!F36</f>
        <v>прайс</v>
      </c>
      <c r="C77" s="8" t="str">
        <f>Source!G36</f>
        <v>Кабель NYM 3х1,5</v>
      </c>
      <c r="D77" s="24" t="str">
        <f>Source!H36</f>
        <v>м</v>
      </c>
      <c r="E77" s="7">
        <f>ROUND(Source!I36,6)</f>
        <v>10</v>
      </c>
      <c r="F77" s="11">
        <f>IF(Source!AL36=0,Source!AK36,Source!AL36)</f>
        <v>15.83</v>
      </c>
      <c r="G77" s="25">
        <f>Source!DD36</f>
      </c>
      <c r="H77" s="7"/>
      <c r="I77" s="11">
        <f>IF(Source!BC36&lt;&gt;0,Source!O36/Source!BC36,Source!O36)</f>
        <v>158.3</v>
      </c>
      <c r="J77" s="7">
        <f>Source!BC36</f>
        <v>1</v>
      </c>
      <c r="K77" s="11">
        <f>Source!O36</f>
        <v>158.3</v>
      </c>
    </row>
    <row r="78" spans="1:11" ht="12.75">
      <c r="A78" s="7"/>
      <c r="B78" s="7"/>
      <c r="C78" s="7" t="s">
        <v>352</v>
      </c>
      <c r="D78" s="7" t="s">
        <v>353</v>
      </c>
      <c r="E78" s="7">
        <f>Source!BZ34</f>
        <v>95</v>
      </c>
      <c r="F78" s="7"/>
      <c r="G78" s="7"/>
      <c r="H78" s="7"/>
      <c r="I78" s="11">
        <f>ROUND((E78/100)*((Source!S34/IF(Source!BA34&lt;&gt;0,Source!BA34,1))+(Source!R34/IF(Source!BS34&lt;&gt;0,Source!BS34,1))),2)</f>
        <v>77.71</v>
      </c>
      <c r="J78" s="7">
        <f>Source!AT34</f>
        <v>89.3</v>
      </c>
      <c r="K78" s="11">
        <f>Source!X34</f>
        <v>1059.97</v>
      </c>
    </row>
    <row r="79" spans="1:11" ht="12.75">
      <c r="A79" s="7"/>
      <c r="B79" s="7"/>
      <c r="C79" s="7" t="s">
        <v>354</v>
      </c>
      <c r="D79" s="7" t="s">
        <v>353</v>
      </c>
      <c r="E79" s="7">
        <f>Source!CA34</f>
        <v>65</v>
      </c>
      <c r="F79" s="7"/>
      <c r="G79" s="7"/>
      <c r="H79" s="7"/>
      <c r="I79" s="11">
        <f>ROUND((E79/100)*((Source!S34/IF(Source!BA34&lt;&gt;0,Source!BA34,1))+(Source!R34/IF(Source!BS34&lt;&gt;0,Source!BS34,1))),2)</f>
        <v>53.17</v>
      </c>
      <c r="J79" s="7">
        <f>Source!AU34</f>
        <v>65</v>
      </c>
      <c r="K79" s="11">
        <f>Source!Y34</f>
        <v>771.54</v>
      </c>
    </row>
    <row r="80" spans="1:11" ht="12.75">
      <c r="A80" s="27"/>
      <c r="B80" s="27"/>
      <c r="C80" s="27" t="s">
        <v>355</v>
      </c>
      <c r="D80" s="27" t="s">
        <v>356</v>
      </c>
      <c r="E80" s="27">
        <f>Source!AQ34</f>
        <v>37</v>
      </c>
      <c r="F80" s="27"/>
      <c r="G80" s="28">
        <f>Source!DI34</f>
      </c>
      <c r="H80" s="27"/>
      <c r="I80" s="29">
        <f>Source!U34</f>
        <v>7.4</v>
      </c>
      <c r="J80" s="27"/>
      <c r="K80" s="27"/>
    </row>
    <row r="81" spans="9:13" ht="12.75">
      <c r="I81" s="30">
        <f>IF(Source!BA34&lt;&gt;0,Source!S34/Source!BA34,Source!S34)+IF(Source!BB34&lt;&gt;0,Source!Q34/Source!BB34,Source!Q34)+SUM(I75:I79)</f>
        <v>1312.3469288383164</v>
      </c>
      <c r="J81" s="31"/>
      <c r="K81" s="30">
        <f>Source!S34+Source!Q34+SUM(K75:K79)</f>
        <v>4914.31</v>
      </c>
      <c r="L81" s="26">
        <f>IF(Source!BA34&lt;&gt;0,Source!S34/Source!BA34,Source!S34)</f>
        <v>69.63404548587181</v>
      </c>
      <c r="M81" s="26">
        <f>I81</f>
        <v>1312.3469288383164</v>
      </c>
    </row>
    <row r="82" spans="1:11" ht="36">
      <c r="A82" s="23" t="str">
        <f>Source!E37</f>
        <v>11</v>
      </c>
      <c r="B82" s="23" t="str">
        <f>Source!F37</f>
        <v>м08-02-179-1</v>
      </c>
      <c r="C82" s="8" t="str">
        <f>Source!G37</f>
        <v>Очистка, сушка и дегазация масла, вакуумирование и заполнение кабелепровода Фреоном</v>
      </c>
      <c r="D82" s="24" t="str">
        <f>Source!H37</f>
        <v>т</v>
      </c>
      <c r="E82" s="7">
        <f>ROUND(Source!I37,6)</f>
        <v>0.003254</v>
      </c>
      <c r="F82" s="7"/>
      <c r="G82" s="7"/>
      <c r="H82" s="7"/>
      <c r="I82" s="7"/>
      <c r="J82" s="7" t="str">
        <f>Source!BO37</f>
        <v>м08-02-179-1</v>
      </c>
      <c r="K82" s="7"/>
    </row>
    <row r="83" spans="1:11" ht="12.75">
      <c r="A83" s="7"/>
      <c r="B83" s="7"/>
      <c r="C83" s="7" t="s">
        <v>350</v>
      </c>
      <c r="D83" s="7"/>
      <c r="E83" s="7"/>
      <c r="F83" s="11">
        <f>Source!AO37</f>
        <v>448.76</v>
      </c>
      <c r="G83" s="25">
        <f>Source!DG37</f>
      </c>
      <c r="H83" s="7"/>
      <c r="I83" s="11">
        <f>IF(Source!BA37&lt;&gt;0,Source!S37/Source!BA37,Source!S37)</f>
        <v>1.4603721571330117</v>
      </c>
      <c r="J83" s="7">
        <f>Source!BA37</f>
        <v>14.51</v>
      </c>
      <c r="K83" s="11">
        <f>Source!S37</f>
        <v>21.19</v>
      </c>
    </row>
    <row r="84" spans="1:11" ht="12.75">
      <c r="A84" s="7"/>
      <c r="B84" s="7"/>
      <c r="C84" s="7" t="s">
        <v>351</v>
      </c>
      <c r="D84" s="7"/>
      <c r="E84" s="7"/>
      <c r="F84" s="11">
        <f>Source!AM37</f>
        <v>565.15</v>
      </c>
      <c r="G84" s="25">
        <f>Source!DE37</f>
      </c>
      <c r="H84" s="7"/>
      <c r="I84" s="11">
        <f>IF(Source!BB37&lt;&gt;0,Source!Q37/Source!BB37,Source!Q37)</f>
        <v>1.837696335078534</v>
      </c>
      <c r="J84" s="7">
        <f>Source!BB37</f>
        <v>3.82</v>
      </c>
      <c r="K84" s="11">
        <f>Source!Q37</f>
        <v>7.02</v>
      </c>
    </row>
    <row r="85" spans="1:12" ht="12.75">
      <c r="A85" s="7"/>
      <c r="B85" s="7"/>
      <c r="C85" s="7" t="s">
        <v>358</v>
      </c>
      <c r="D85" s="7"/>
      <c r="E85" s="7"/>
      <c r="F85" s="7">
        <f>Source!AN37</f>
        <v>20.79</v>
      </c>
      <c r="G85" s="25">
        <f>Source!DF37</f>
      </c>
      <c r="H85" s="7"/>
      <c r="I85" s="33" t="str">
        <f>CONCATENATE("(",TEXT(+IF(J85&lt;&gt;0,Source!R37/J85,Source!R37),"0,00"),")")</f>
        <v>(0,07)</v>
      </c>
      <c r="J85" s="7">
        <f>Source!BS37</f>
        <v>14.51</v>
      </c>
      <c r="K85" s="32" t="str">
        <f>CONCATENATE("(",TEXT(+Source!R37,"0,00"),")")</f>
        <v>(0,98)</v>
      </c>
      <c r="L85">
        <f>IF(J85&lt;&gt;0,Source!R37/J85,Source!R37)</f>
        <v>0.06753962784286699</v>
      </c>
    </row>
    <row r="86" spans="1:11" ht="12.75">
      <c r="A86" s="7"/>
      <c r="B86" s="7"/>
      <c r="C86" s="7" t="s">
        <v>357</v>
      </c>
      <c r="D86" s="7"/>
      <c r="E86" s="7"/>
      <c r="F86" s="11">
        <f>Source!AL37</f>
        <v>412.58</v>
      </c>
      <c r="G86" s="25">
        <f>Source!DD37</f>
      </c>
      <c r="H86" s="7"/>
      <c r="I86" s="11">
        <f>IF(Source!BC37&lt;&gt;0,Source!P37/Source!BC37,Source!P37)</f>
        <v>1.3438735177865613</v>
      </c>
      <c r="J86" s="7">
        <f>Source!BC37</f>
        <v>2.53</v>
      </c>
      <c r="K86" s="11">
        <f>Source!P37</f>
        <v>3.4</v>
      </c>
    </row>
    <row r="87" spans="1:11" ht="12.75">
      <c r="A87" s="23" t="str">
        <f>Source!E38</f>
        <v>11,1</v>
      </c>
      <c r="B87" s="23" t="str">
        <f>Source!F38</f>
        <v>5009790</v>
      </c>
      <c r="C87" s="8" t="str">
        <f>Source!G38</f>
        <v>Фреон</v>
      </c>
      <c r="D87" s="24" t="str">
        <f>Source!H38</f>
        <v>т</v>
      </c>
      <c r="E87" s="7">
        <f>ROUND(Source!I38,6)</f>
        <v>0.003254</v>
      </c>
      <c r="F87" s="11">
        <f>IF(Source!AL38=0,Source!AK38,Source!AL38)</f>
        <v>68400</v>
      </c>
      <c r="G87" s="25">
        <f>Source!DD38</f>
      </c>
      <c r="H87" s="7"/>
      <c r="I87" s="11">
        <f>IF(Source!BC38&lt;&gt;0,Source!O38/Source!BC38,Source!O38)</f>
        <v>222.57312252964428</v>
      </c>
      <c r="J87" s="7">
        <f>Source!BC38</f>
        <v>2.53</v>
      </c>
      <c r="K87" s="11">
        <f>Source!O38</f>
        <v>563.11</v>
      </c>
    </row>
    <row r="88" spans="1:11" ht="12.75">
      <c r="A88" s="7"/>
      <c r="B88" s="7"/>
      <c r="C88" s="7" t="s">
        <v>352</v>
      </c>
      <c r="D88" s="7" t="s">
        <v>353</v>
      </c>
      <c r="E88" s="7">
        <f>Source!BZ37</f>
        <v>95</v>
      </c>
      <c r="F88" s="7"/>
      <c r="G88" s="7"/>
      <c r="H88" s="7"/>
      <c r="I88" s="11">
        <f>ROUND((E88/100)*((Source!S37/IF(Source!BA37&lt;&gt;0,Source!BA37,1))+(Source!R37/IF(Source!BS37&lt;&gt;0,Source!BS37,1))),2)</f>
        <v>1.45</v>
      </c>
      <c r="J88" s="7">
        <f>Source!AT37</f>
        <v>89.3</v>
      </c>
      <c r="K88" s="11">
        <f>Source!X37</f>
        <v>19.8</v>
      </c>
    </row>
    <row r="89" spans="1:11" ht="12.75">
      <c r="A89" s="7"/>
      <c r="B89" s="7"/>
      <c r="C89" s="7" t="s">
        <v>354</v>
      </c>
      <c r="D89" s="7" t="s">
        <v>353</v>
      </c>
      <c r="E89" s="7">
        <f>Source!CA37</f>
        <v>65</v>
      </c>
      <c r="F89" s="7"/>
      <c r="G89" s="7"/>
      <c r="H89" s="7"/>
      <c r="I89" s="11">
        <f>ROUND((E89/100)*((Source!S37/IF(Source!BA37&lt;&gt;0,Source!BA37,1))+(Source!R37/IF(Source!BS37&lt;&gt;0,Source!BS37,1))),2)</f>
        <v>0.99</v>
      </c>
      <c r="J89" s="7">
        <f>Source!AU37</f>
        <v>65</v>
      </c>
      <c r="K89" s="11">
        <f>Source!Y37</f>
        <v>14.41</v>
      </c>
    </row>
    <row r="90" spans="1:11" ht="12.75">
      <c r="A90" s="27"/>
      <c r="B90" s="27"/>
      <c r="C90" s="27" t="s">
        <v>355</v>
      </c>
      <c r="D90" s="27" t="s">
        <v>356</v>
      </c>
      <c r="E90" s="27">
        <f>Source!AQ37</f>
        <v>46.6</v>
      </c>
      <c r="F90" s="27"/>
      <c r="G90" s="28">
        <f>Source!DI37</f>
      </c>
      <c r="H90" s="27"/>
      <c r="I90" s="29">
        <f>Source!U37</f>
        <v>0.1516364</v>
      </c>
      <c r="J90" s="27"/>
      <c r="K90" s="27"/>
    </row>
    <row r="91" spans="9:13" ht="12.75">
      <c r="I91" s="30">
        <f>IF(Source!BA37&lt;&gt;0,Source!S37/Source!BA37,Source!S37)+IF(Source!BB37&lt;&gt;0,Source!Q37/Source!BB37,Source!Q37)+SUM(I86:I89)</f>
        <v>229.65506453964238</v>
      </c>
      <c r="J91" s="31"/>
      <c r="K91" s="30">
        <f>Source!S37+Source!Q37+SUM(K86:K89)</f>
        <v>628.93</v>
      </c>
      <c r="L91" s="26">
        <f>IF(Source!BA37&lt;&gt;0,Source!S37/Source!BA37,Source!S37)</f>
        <v>1.4603721571330117</v>
      </c>
      <c r="M91" s="26">
        <f>I91</f>
        <v>229.65506453964238</v>
      </c>
    </row>
    <row r="93" spans="3:12" s="31" customFormat="1" ht="12.75">
      <c r="C93" s="31" t="s">
        <v>102</v>
      </c>
      <c r="H93" s="41">
        <f>SUM(M37:M92)</f>
        <v>4628.079161173475</v>
      </c>
      <c r="I93" s="41"/>
      <c r="J93" s="41">
        <v>12614.8</v>
      </c>
      <c r="K93" s="41"/>
      <c r="L93" s="30">
        <f>SUM(L37:L92)</f>
        <v>177.08476912474154</v>
      </c>
    </row>
    <row r="95" spans="3:11" ht="12.75">
      <c r="C95" s="34" t="s">
        <v>359</v>
      </c>
      <c r="D95" s="37" t="str">
        <f>Source!G40</f>
        <v>Демонтаж/монтаж</v>
      </c>
      <c r="E95" s="37"/>
      <c r="F95" s="37"/>
      <c r="G95" s="37"/>
      <c r="H95" s="37"/>
      <c r="I95" s="37"/>
      <c r="J95" s="37"/>
      <c r="K95" s="37"/>
    </row>
    <row r="96" spans="3:11" ht="12.75">
      <c r="C96" s="38" t="str">
        <f>Source!H53</f>
        <v>Итого</v>
      </c>
      <c r="D96" s="38"/>
      <c r="E96" s="38"/>
      <c r="F96" s="38"/>
      <c r="G96" s="38"/>
      <c r="H96" s="38"/>
      <c r="I96" s="38"/>
      <c r="J96" s="39">
        <v>12614.8</v>
      </c>
      <c r="K96" s="42"/>
    </row>
    <row r="99" spans="3:11" ht="15.75">
      <c r="C99" s="22" t="s">
        <v>349</v>
      </c>
      <c r="D99" s="43" t="str">
        <f>IF(Source!C12="1",Source!F57,Source!G57)</f>
        <v>Пусконаладочные работы</v>
      </c>
      <c r="E99" s="44"/>
      <c r="F99" s="44"/>
      <c r="G99" s="44"/>
      <c r="H99" s="44"/>
      <c r="I99" s="44"/>
      <c r="J99" s="44"/>
      <c r="K99" s="44"/>
    </row>
    <row r="101" spans="1:11" ht="96">
      <c r="A101" s="23" t="str">
        <f>Source!E61</f>
        <v>1</v>
      </c>
      <c r="B101" s="23" t="str">
        <f>Source!F61</f>
        <v>п03-01-070-1</v>
      </c>
      <c r="C101" s="8" t="str">
        <f>Source!G61</f>
        <v>Кондиционер местный автономный шкафного типа со встроенной холодильной машиной, номинальной подачей по воздуху свыше 1 тыс.м3/ч до 3,5 тыс. м3/ч при количестве однотипных кондиционеров в машинном зале (помещении): 1</v>
      </c>
      <c r="D101" s="24" t="str">
        <f>Source!H61</f>
        <v>1 кондиционер</v>
      </c>
      <c r="E101" s="7">
        <f>ROUND(Source!I61,6)</f>
        <v>1</v>
      </c>
      <c r="F101" s="7"/>
      <c r="G101" s="7"/>
      <c r="H101" s="7"/>
      <c r="I101" s="7"/>
      <c r="J101" s="7" t="str">
        <f>Source!BO61</f>
        <v>п03-01-070-1</v>
      </c>
      <c r="K101" s="7"/>
    </row>
    <row r="102" spans="1:11" ht="12.75">
      <c r="A102" s="7"/>
      <c r="B102" s="7"/>
      <c r="C102" s="7" t="s">
        <v>350</v>
      </c>
      <c r="D102" s="7"/>
      <c r="E102" s="7"/>
      <c r="F102" s="11">
        <f>Source!AO61</f>
        <v>365.31</v>
      </c>
      <c r="G102" s="25" t="str">
        <f>Source!DG61</f>
        <v>*0,3</v>
      </c>
      <c r="H102" s="7"/>
      <c r="I102" s="11">
        <f>IF(Source!BA61&lt;&gt;0,Source!S61/Source!BA61,Source!S61)</f>
        <v>109.59269469331495</v>
      </c>
      <c r="J102" s="7">
        <f>Source!BA61</f>
        <v>14.51</v>
      </c>
      <c r="K102" s="11">
        <f>Source!S61</f>
        <v>1590.19</v>
      </c>
    </row>
    <row r="103" spans="1:11" ht="12.75">
      <c r="A103" s="7"/>
      <c r="B103" s="7"/>
      <c r="C103" s="7" t="s">
        <v>352</v>
      </c>
      <c r="D103" s="7" t="s">
        <v>353</v>
      </c>
      <c r="E103" s="7">
        <f>Source!BZ61</f>
        <v>65</v>
      </c>
      <c r="F103" s="7"/>
      <c r="G103" s="7"/>
      <c r="H103" s="7"/>
      <c r="I103" s="11">
        <f>ROUND((E103/100)*((Source!S61/IF(Source!BA61&lt;&gt;0,Source!BA61,1))+(Source!R61/IF(Source!BS61&lt;&gt;0,Source!BS61,1))),2)</f>
        <v>71.24</v>
      </c>
      <c r="J103" s="7">
        <f>Source!AT61</f>
        <v>61.099999999999994</v>
      </c>
      <c r="K103" s="11">
        <f>Source!X61</f>
        <v>971.61</v>
      </c>
    </row>
    <row r="104" spans="1:11" ht="12.75">
      <c r="A104" s="7"/>
      <c r="B104" s="7"/>
      <c r="C104" s="7" t="s">
        <v>354</v>
      </c>
      <c r="D104" s="7" t="s">
        <v>353</v>
      </c>
      <c r="E104" s="7">
        <f>Source!CA61</f>
        <v>40</v>
      </c>
      <c r="F104" s="7"/>
      <c r="G104" s="7"/>
      <c r="H104" s="7"/>
      <c r="I104" s="11">
        <f>ROUND((E104/100)*((Source!S61/IF(Source!BA61&lt;&gt;0,Source!BA61,1))+(Source!R61/IF(Source!BS61&lt;&gt;0,Source!BS61,1))),2)</f>
        <v>43.84</v>
      </c>
      <c r="J104" s="7">
        <f>Source!AU61</f>
        <v>40</v>
      </c>
      <c r="K104" s="11">
        <f>Source!Y61</f>
        <v>636.08</v>
      </c>
    </row>
    <row r="105" spans="1:11" ht="12.75">
      <c r="A105" s="27"/>
      <c r="B105" s="27"/>
      <c r="C105" s="27" t="s">
        <v>355</v>
      </c>
      <c r="D105" s="27" t="s">
        <v>356</v>
      </c>
      <c r="E105" s="27">
        <f>Source!AQ61</f>
        <v>27</v>
      </c>
      <c r="F105" s="27"/>
      <c r="G105" s="28" t="str">
        <f>Source!DI61</f>
        <v>*0,3</v>
      </c>
      <c r="H105" s="27"/>
      <c r="I105" s="29">
        <f>Source!U61</f>
        <v>8.1</v>
      </c>
      <c r="J105" s="27"/>
      <c r="K105" s="27"/>
    </row>
    <row r="106" spans="9:13" ht="12.75">
      <c r="I106" s="30">
        <f>IF(Source!BA61&lt;&gt;0,Source!S61/Source!BA61,Source!S61)+IF(Source!BB61&lt;&gt;0,Source!Q61/Source!BB61,Source!Q61)+SUM(I103:I104)</f>
        <v>224.67269469331495</v>
      </c>
      <c r="J106" s="31"/>
      <c r="K106" s="30">
        <f>Source!S61+Source!Q61+SUM(K103:K104)</f>
        <v>3197.88</v>
      </c>
      <c r="L106" s="26">
        <f>IF(Source!BA61&lt;&gt;0,Source!S61/Source!BA61,Source!S61)</f>
        <v>109.59269469331495</v>
      </c>
      <c r="M106" s="26">
        <f>I106</f>
        <v>224.67269469331495</v>
      </c>
    </row>
    <row r="108" spans="3:12" s="31" customFormat="1" ht="12.75">
      <c r="C108" s="31" t="s">
        <v>102</v>
      </c>
      <c r="H108" s="41">
        <f>SUM(M101:M107)</f>
        <v>224.67269469331495</v>
      </c>
      <c r="I108" s="41"/>
      <c r="J108" s="41">
        <f>ROUND(Source!AB59+Source!AK59+Source!AL59,2)</f>
        <v>3197.88</v>
      </c>
      <c r="K108" s="41"/>
      <c r="L108" s="30">
        <f>SUM(L101:L107)</f>
        <v>109.59269469331495</v>
      </c>
    </row>
    <row r="110" spans="3:11" ht="12.75">
      <c r="C110" s="34" t="s">
        <v>359</v>
      </c>
      <c r="D110" s="37" t="str">
        <f>Source!G63</f>
        <v>Пусконаладочные работы</v>
      </c>
      <c r="E110" s="37"/>
      <c r="F110" s="37"/>
      <c r="G110" s="37"/>
      <c r="H110" s="37"/>
      <c r="I110" s="37"/>
      <c r="J110" s="37"/>
      <c r="K110" s="37"/>
    </row>
    <row r="111" spans="3:11" ht="12.75">
      <c r="C111" s="38" t="str">
        <f>Source!H76</f>
        <v>Итого</v>
      </c>
      <c r="D111" s="38"/>
      <c r="E111" s="38"/>
      <c r="F111" s="38"/>
      <c r="G111" s="38"/>
      <c r="H111" s="38"/>
      <c r="I111" s="38"/>
      <c r="J111" s="39">
        <f>Source!F76</f>
        <v>3197.88</v>
      </c>
      <c r="K111" s="42"/>
    </row>
    <row r="113" spans="3:12" s="31" customFormat="1" ht="12.75">
      <c r="C113" s="31" t="s">
        <v>360</v>
      </c>
      <c r="H113" s="41">
        <f>H93+H108</f>
        <v>4852.75185586679</v>
      </c>
      <c r="I113" s="41"/>
      <c r="J113" s="41">
        <v>15812.68</v>
      </c>
      <c r="K113" s="41"/>
      <c r="L113" s="30">
        <f>L93+L108</f>
        <v>286.6774638180565</v>
      </c>
    </row>
    <row r="115" spans="3:11" ht="12.75">
      <c r="C115" s="34" t="s">
        <v>361</v>
      </c>
      <c r="D115" s="37" t="str">
        <f>Source!G80</f>
        <v>Ремонт системы кондиционирования</v>
      </c>
      <c r="E115" s="37"/>
      <c r="F115" s="37"/>
      <c r="G115" s="37"/>
      <c r="H115" s="37"/>
      <c r="I115" s="37"/>
      <c r="J115" s="37"/>
      <c r="K115" s="37"/>
    </row>
    <row r="116" spans="3:11" ht="12.75">
      <c r="C116" s="38" t="str">
        <f>Source!H93</f>
        <v>Итого</v>
      </c>
      <c r="D116" s="38"/>
      <c r="E116" s="38"/>
      <c r="F116" s="38"/>
      <c r="G116" s="38"/>
      <c r="H116" s="38"/>
      <c r="I116" s="38"/>
      <c r="J116" s="39">
        <v>15812.68</v>
      </c>
      <c r="K116" s="39"/>
    </row>
    <row r="117" spans="3:11" ht="12.75">
      <c r="C117" s="38" t="str">
        <f>Source!H94</f>
        <v>НДС 18%</v>
      </c>
      <c r="D117" s="38"/>
      <c r="E117" s="38"/>
      <c r="F117" s="38"/>
      <c r="G117" s="38"/>
      <c r="H117" s="38"/>
      <c r="I117" s="38"/>
      <c r="J117" s="39">
        <f>J116*0.18</f>
        <v>2846.2824</v>
      </c>
      <c r="K117" s="39"/>
    </row>
    <row r="118" spans="3:11" ht="12.75">
      <c r="C118" s="38" t="str">
        <f>Source!H95</f>
        <v>Итого с НДС</v>
      </c>
      <c r="D118" s="38"/>
      <c r="E118" s="38"/>
      <c r="F118" s="38"/>
      <c r="G118" s="38"/>
      <c r="H118" s="38"/>
      <c r="I118" s="38"/>
      <c r="J118" s="39">
        <v>18658.96</v>
      </c>
      <c r="K118" s="39"/>
    </row>
    <row r="123" spans="1:7" ht="12.75">
      <c r="A123" t="s">
        <v>362</v>
      </c>
      <c r="C123" s="35"/>
      <c r="D123" s="35"/>
      <c r="E123" s="35"/>
      <c r="F123" s="35"/>
      <c r="G123" s="35"/>
    </row>
    <row r="124" spans="3:7" s="36" customFormat="1" ht="11.25">
      <c r="C124" s="40" t="s">
        <v>363</v>
      </c>
      <c r="D124" s="40"/>
      <c r="E124" s="40"/>
      <c r="F124" s="40"/>
      <c r="G124" s="40"/>
    </row>
    <row r="126" spans="1:8" ht="12.75">
      <c r="A126" t="s">
        <v>364</v>
      </c>
      <c r="C126" s="35" t="str">
        <f>IF(Source!AP12&lt;&gt;"",Source!AP12," ")</f>
        <v> </v>
      </c>
      <c r="D126" s="35"/>
      <c r="E126" s="35"/>
      <c r="F126" s="35"/>
      <c r="G126" s="35"/>
      <c r="H126" t="str">
        <f>IF(Source!S12&lt;&gt;"",Source!S12," ")</f>
        <v> </v>
      </c>
    </row>
    <row r="127" spans="3:7" s="36" customFormat="1" ht="11.25">
      <c r="C127" s="40" t="s">
        <v>363</v>
      </c>
      <c r="D127" s="40"/>
      <c r="E127" s="40"/>
      <c r="F127" s="40"/>
      <c r="G127" s="40"/>
    </row>
  </sheetData>
  <sheetProtection/>
  <mergeCells count="40">
    <mergeCell ref="A3:C3"/>
    <mergeCell ref="F3:K3"/>
    <mergeCell ref="A4:C4"/>
    <mergeCell ref="F4:K4"/>
    <mergeCell ref="A5:C5"/>
    <mergeCell ref="F5:K5"/>
    <mergeCell ref="A6:C6"/>
    <mergeCell ref="F6:K6"/>
    <mergeCell ref="A7:C7"/>
    <mergeCell ref="F7:K7"/>
    <mergeCell ref="A13:K13"/>
    <mergeCell ref="A16:K16"/>
    <mergeCell ref="A17:K17"/>
    <mergeCell ref="A19:K19"/>
    <mergeCell ref="B20:K20"/>
    <mergeCell ref="A22:K22"/>
    <mergeCell ref="G29:H29"/>
    <mergeCell ref="D35:K35"/>
    <mergeCell ref="J93:K93"/>
    <mergeCell ref="H93:I93"/>
    <mergeCell ref="D95:K95"/>
    <mergeCell ref="C96:I96"/>
    <mergeCell ref="J96:K96"/>
    <mergeCell ref="D99:K99"/>
    <mergeCell ref="J108:K108"/>
    <mergeCell ref="H108:I108"/>
    <mergeCell ref="D110:K110"/>
    <mergeCell ref="C111:I111"/>
    <mergeCell ref="J111:K111"/>
    <mergeCell ref="J113:K113"/>
    <mergeCell ref="H113:I113"/>
    <mergeCell ref="D115:K115"/>
    <mergeCell ref="C116:I116"/>
    <mergeCell ref="J116:K116"/>
    <mergeCell ref="C124:G124"/>
    <mergeCell ref="C127:G127"/>
    <mergeCell ref="C117:I117"/>
    <mergeCell ref="J117:K117"/>
    <mergeCell ref="C118:I118"/>
    <mergeCell ref="J118:K118"/>
  </mergeCells>
  <printOptions/>
  <pageMargins left="0.78740157480315" right="0.196850393700787" top="0.393700787401575" bottom="0.393700787401575" header="0.11811023622047198" footer="0.11811023622047198"/>
  <pageSetup horizontalDpi="600" verticalDpi="600" orientation="portrait" paperSize="9" scale="65" r:id="rId1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1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29478</v>
      </c>
    </row>
    <row r="12" spans="1:104" ht="12.75">
      <c r="A12" s="1">
        <v>1</v>
      </c>
      <c r="B12" s="1">
        <v>1</v>
      </c>
      <c r="C12" s="1">
        <v>0</v>
      </c>
      <c r="D12" s="1">
        <f>ROW(A97)</f>
        <v>97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6</v>
      </c>
      <c r="P12" s="1">
        <v>2009</v>
      </c>
      <c r="Q12" s="1">
        <v>9</v>
      </c>
      <c r="R12" s="1" t="s">
        <v>7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3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8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10379183</v>
      </c>
      <c r="BE12" s="1" t="s">
        <v>9</v>
      </c>
      <c r="BF12" s="1" t="s">
        <v>10</v>
      </c>
      <c r="BG12" s="1">
        <v>6440219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6047237</v>
      </c>
      <c r="CB12" s="1">
        <v>6047227</v>
      </c>
      <c r="CC12" s="1">
        <v>6047233</v>
      </c>
      <c r="CD12" s="1">
        <v>6047235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2410077</v>
      </c>
      <c r="CL12" s="1" t="s">
        <v>11</v>
      </c>
      <c r="CM12" s="1" t="s">
        <v>12</v>
      </c>
      <c r="CN12" s="1" t="s">
        <v>13</v>
      </c>
      <c r="CO12" s="1" t="s">
        <v>13</v>
      </c>
      <c r="CP12" s="1" t="s">
        <v>13</v>
      </c>
      <c r="CQ12" s="1" t="s">
        <v>13</v>
      </c>
      <c r="CR12" s="1" t="s">
        <v>14</v>
      </c>
      <c r="CS12" s="1">
        <v>3970449</v>
      </c>
      <c r="CT12" s="1">
        <v>0</v>
      </c>
      <c r="CU12" s="1">
        <v>0</v>
      </c>
      <c r="CV12" s="1">
        <v>4980903</v>
      </c>
      <c r="CW12" s="1">
        <v>10381461</v>
      </c>
      <c r="CX12" s="1">
        <v>10381462</v>
      </c>
      <c r="CY12" s="1">
        <v>8</v>
      </c>
      <c r="CZ12" s="1" t="s">
        <v>3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39" ht="12.75">
      <c r="A18" s="2">
        <v>52</v>
      </c>
      <c r="B18" s="2">
        <f aca="true" t="shared" si="0" ref="B18:AM18">B97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3</v>
      </c>
      <c r="G18" s="2" t="str">
        <f t="shared" si="0"/>
        <v>Кондишн в ФЕР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10249.97</v>
      </c>
      <c r="P18" s="2">
        <f t="shared" si="0"/>
        <v>5820.63</v>
      </c>
      <c r="Q18" s="2">
        <f t="shared" si="0"/>
        <v>490.85</v>
      </c>
      <c r="R18" s="2">
        <f t="shared" si="0"/>
        <v>221.2</v>
      </c>
      <c r="S18" s="2">
        <f t="shared" si="0"/>
        <v>3938.49</v>
      </c>
      <c r="T18" s="2">
        <f t="shared" si="0"/>
        <v>0</v>
      </c>
      <c r="U18" s="2">
        <f t="shared" si="0"/>
        <v>24.89</v>
      </c>
      <c r="V18" s="2">
        <f t="shared" si="0"/>
        <v>1.65</v>
      </c>
      <c r="W18" s="2">
        <f t="shared" si="0"/>
        <v>0</v>
      </c>
      <c r="X18" s="2">
        <f t="shared" si="0"/>
        <v>3276.33</v>
      </c>
      <c r="Y18" s="2">
        <f t="shared" si="0"/>
        <v>2286.35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67" ht="12.75">
      <c r="A20" s="1">
        <v>3</v>
      </c>
      <c r="B20" s="1">
        <v>1</v>
      </c>
      <c r="C20" s="1"/>
      <c r="D20" s="1">
        <f>ROW(A80)</f>
        <v>80</v>
      </c>
      <c r="E20" s="1"/>
      <c r="F20" s="1" t="s">
        <v>15</v>
      </c>
      <c r="G20" s="1" t="s">
        <v>16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3</v>
      </c>
      <c r="AP20" s="1" t="s">
        <v>3</v>
      </c>
      <c r="AQ20" s="1" t="s">
        <v>3</v>
      </c>
      <c r="AR20" s="1"/>
      <c r="AS20" s="1"/>
      <c r="AT20" s="1" t="s">
        <v>3</v>
      </c>
      <c r="AU20" s="1" t="s">
        <v>3</v>
      </c>
      <c r="AV20" s="1" t="s">
        <v>3</v>
      </c>
      <c r="AW20" s="1" t="s">
        <v>3</v>
      </c>
      <c r="AX20" s="1" t="s">
        <v>3</v>
      </c>
      <c r="AY20" s="1" t="s">
        <v>3</v>
      </c>
      <c r="AZ20" s="1" t="s">
        <v>3</v>
      </c>
      <c r="BA20" s="1" t="s">
        <v>3</v>
      </c>
      <c r="BB20" s="1" t="s">
        <v>3</v>
      </c>
      <c r="BC20" s="1" t="s">
        <v>3</v>
      </c>
      <c r="BD20" s="1" t="s">
        <v>3</v>
      </c>
      <c r="BE20" s="1" t="s">
        <v>17</v>
      </c>
      <c r="BF20" s="1">
        <v>0</v>
      </c>
      <c r="BG20" s="1">
        <v>0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>
        <v>0</v>
      </c>
      <c r="BN20" s="1" t="s">
        <v>3</v>
      </c>
      <c r="BO20" s="1" t="s">
        <v>3</v>
      </c>
    </row>
    <row r="22" spans="1:39" ht="12.75">
      <c r="A22" s="2">
        <v>52</v>
      </c>
      <c r="B22" s="2">
        <f aca="true" t="shared" si="1" ref="B22:AM22">B80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Ремонт системы кондиционирования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10249.97</v>
      </c>
      <c r="P22" s="2">
        <f t="shared" si="1"/>
        <v>5820.63</v>
      </c>
      <c r="Q22" s="2">
        <f t="shared" si="1"/>
        <v>490.85</v>
      </c>
      <c r="R22" s="2">
        <f t="shared" si="1"/>
        <v>221.2</v>
      </c>
      <c r="S22" s="2">
        <f t="shared" si="1"/>
        <v>3938.49</v>
      </c>
      <c r="T22" s="2">
        <f t="shared" si="1"/>
        <v>0</v>
      </c>
      <c r="U22" s="2">
        <f t="shared" si="1"/>
        <v>24.89</v>
      </c>
      <c r="V22" s="2">
        <f t="shared" si="1"/>
        <v>1.65</v>
      </c>
      <c r="W22" s="2">
        <f t="shared" si="1"/>
        <v>0</v>
      </c>
      <c r="X22" s="2">
        <f t="shared" si="1"/>
        <v>3276.33</v>
      </c>
      <c r="Y22" s="2">
        <f t="shared" si="1"/>
        <v>2286.35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</row>
    <row r="23" ht="12.75">
      <c r="G23">
        <v>0</v>
      </c>
    </row>
    <row r="24" spans="1:67" ht="12.75">
      <c r="A24" s="1">
        <v>4</v>
      </c>
      <c r="B24" s="1">
        <v>1</v>
      </c>
      <c r="C24" s="1"/>
      <c r="D24" s="1">
        <f>ROW(A40)</f>
        <v>40</v>
      </c>
      <c r="E24" s="1"/>
      <c r="F24" s="1" t="s">
        <v>18</v>
      </c>
      <c r="G24" s="1" t="s">
        <v>19</v>
      </c>
      <c r="H24" s="1"/>
      <c r="I24" s="1"/>
      <c r="J24" s="1"/>
      <c r="K24" s="1"/>
      <c r="L24" s="1"/>
      <c r="M24" s="1"/>
      <c r="N24" s="1" t="s">
        <v>3</v>
      </c>
      <c r="O24" s="1"/>
      <c r="P24" s="1"/>
      <c r="Q24" s="1"/>
      <c r="R24" s="1" t="s">
        <v>3</v>
      </c>
      <c r="S24" s="1" t="s">
        <v>3</v>
      </c>
      <c r="T24" s="1" t="s">
        <v>3</v>
      </c>
      <c r="U24" s="1" t="s">
        <v>3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</v>
      </c>
      <c r="AM24" s="1"/>
      <c r="AN24" s="1"/>
      <c r="AO24" s="1" t="s">
        <v>3</v>
      </c>
      <c r="AP24" s="1" t="s">
        <v>3</v>
      </c>
      <c r="AQ24" s="1" t="s">
        <v>3</v>
      </c>
      <c r="AR24" s="1"/>
      <c r="AS24" s="1"/>
      <c r="AT24" s="1" t="s">
        <v>3</v>
      </c>
      <c r="AU24" s="1" t="s">
        <v>3</v>
      </c>
      <c r="AV24" s="1" t="s">
        <v>3</v>
      </c>
      <c r="AW24" s="1" t="s">
        <v>3</v>
      </c>
      <c r="AX24" s="1" t="s">
        <v>3</v>
      </c>
      <c r="AY24" s="1" t="s">
        <v>3</v>
      </c>
      <c r="AZ24" s="1" t="s">
        <v>3</v>
      </c>
      <c r="BA24" s="1" t="s">
        <v>3</v>
      </c>
      <c r="BB24" s="1" t="s">
        <v>3</v>
      </c>
      <c r="BC24" s="1" t="s">
        <v>3</v>
      </c>
      <c r="BD24" s="1" t="s">
        <v>3</v>
      </c>
      <c r="BE24" s="1" t="s">
        <v>20</v>
      </c>
      <c r="BF24" s="1">
        <v>0</v>
      </c>
      <c r="BG24" s="1">
        <v>0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>
        <v>0</v>
      </c>
      <c r="BN24" s="1" t="s">
        <v>3</v>
      </c>
      <c r="BO24" s="1">
        <v>0</v>
      </c>
    </row>
    <row r="26" spans="1:39" ht="12.75">
      <c r="A26" s="2">
        <v>52</v>
      </c>
      <c r="B26" s="2">
        <f aca="true" t="shared" si="2" ref="B26:AM26">B40</f>
        <v>1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Новый раздел</v>
      </c>
      <c r="G26" s="2" t="str">
        <f t="shared" si="2"/>
        <v>Демонтаж/монтаж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8659.78</v>
      </c>
      <c r="P26" s="2">
        <f t="shared" si="2"/>
        <v>5820.63</v>
      </c>
      <c r="Q26" s="2">
        <f t="shared" si="2"/>
        <v>490.85</v>
      </c>
      <c r="R26" s="2">
        <f t="shared" si="2"/>
        <v>221.2</v>
      </c>
      <c r="S26" s="2">
        <f t="shared" si="2"/>
        <v>2348.3</v>
      </c>
      <c r="T26" s="2">
        <f t="shared" si="2"/>
        <v>0</v>
      </c>
      <c r="U26" s="2">
        <f t="shared" si="2"/>
        <v>16.79</v>
      </c>
      <c r="V26" s="2">
        <f t="shared" si="2"/>
        <v>1.65</v>
      </c>
      <c r="W26" s="2">
        <f t="shared" si="2"/>
        <v>0</v>
      </c>
      <c r="X26" s="2">
        <f t="shared" si="2"/>
        <v>2304.72</v>
      </c>
      <c r="Y26" s="2">
        <f t="shared" si="2"/>
        <v>1650.27</v>
      </c>
      <c r="Z26" s="2">
        <f t="shared" si="2"/>
        <v>0</v>
      </c>
      <c r="AA26" s="2">
        <f t="shared" si="2"/>
        <v>0</v>
      </c>
      <c r="AB26" s="2">
        <f t="shared" si="2"/>
        <v>8659.78</v>
      </c>
      <c r="AC26" s="2">
        <f t="shared" si="2"/>
        <v>5820.63</v>
      </c>
      <c r="AD26" s="2">
        <f t="shared" si="2"/>
        <v>490.85</v>
      </c>
      <c r="AE26" s="2">
        <f t="shared" si="2"/>
        <v>221.2</v>
      </c>
      <c r="AF26" s="2">
        <f t="shared" si="2"/>
        <v>2348.3</v>
      </c>
      <c r="AG26" s="2">
        <f t="shared" si="2"/>
        <v>0</v>
      </c>
      <c r="AH26" s="2">
        <f t="shared" si="2"/>
        <v>16.79</v>
      </c>
      <c r="AI26" s="2">
        <f t="shared" si="2"/>
        <v>1.65</v>
      </c>
      <c r="AJ26" s="2">
        <f t="shared" si="2"/>
        <v>0</v>
      </c>
      <c r="AK26" s="2">
        <f t="shared" si="2"/>
        <v>2304.72</v>
      </c>
      <c r="AL26" s="2">
        <f t="shared" si="2"/>
        <v>1650.27</v>
      </c>
      <c r="AM26" s="2">
        <f t="shared" si="2"/>
        <v>0</v>
      </c>
    </row>
    <row r="28" spans="1:155" ht="12.75">
      <c r="A28">
        <v>17</v>
      </c>
      <c r="B28">
        <v>1</v>
      </c>
      <c r="C28">
        <f>ROW(SmtRes!A7)</f>
        <v>7</v>
      </c>
      <c r="D28">
        <f>ROW(EtalonRes!A7)</f>
        <v>7</v>
      </c>
      <c r="E28" t="s">
        <v>4</v>
      </c>
      <c r="F28" t="s">
        <v>21</v>
      </c>
      <c r="G28" t="s">
        <v>22</v>
      </c>
      <c r="H28" t="s">
        <v>23</v>
      </c>
      <c r="I28">
        <v>0.1</v>
      </c>
      <c r="J28">
        <v>0</v>
      </c>
      <c r="O28">
        <f aca="true" t="shared" si="3" ref="O28:O38">ROUND(CP28,2)</f>
        <v>168.95</v>
      </c>
      <c r="P28">
        <f aca="true" t="shared" si="4" ref="P28:P38">ROUND(CQ28*I28,2)</f>
        <v>0</v>
      </c>
      <c r="Q28">
        <f aca="true" t="shared" si="5" ref="Q28:Q38">ROUND(CR28*I28,2)</f>
        <v>5.02</v>
      </c>
      <c r="R28">
        <f aca="true" t="shared" si="6" ref="R28:R38">ROUND(CS28*I28,2)</f>
        <v>0</v>
      </c>
      <c r="S28">
        <f aca="true" t="shared" si="7" ref="S28:S38">ROUND(CT28*I28,2)</f>
        <v>163.93</v>
      </c>
      <c r="T28">
        <f aca="true" t="shared" si="8" ref="T28:T38">ROUND(CU28*I28,2)</f>
        <v>0</v>
      </c>
      <c r="U28">
        <f aca="true" t="shared" si="9" ref="U28:U38">CV28*I28</f>
        <v>1.1400000000000001</v>
      </c>
      <c r="V28">
        <f aca="true" t="shared" si="10" ref="V28:V38">CW28*I28</f>
        <v>0.012</v>
      </c>
      <c r="W28">
        <f aca="true" t="shared" si="11" ref="W28:W38">ROUND(CX28*I28,2)</f>
        <v>0</v>
      </c>
      <c r="X28">
        <f aca="true" t="shared" si="12" ref="X28:X38">ROUND(CY28,2)</f>
        <v>177.52</v>
      </c>
      <c r="Y28">
        <f aca="true" t="shared" si="13" ref="Y28:Y38">ROUND(CZ28,2)</f>
        <v>115.65</v>
      </c>
      <c r="AA28">
        <v>0</v>
      </c>
      <c r="AB28">
        <f aca="true" t="shared" si="14" ref="AB28:AB38">(AC28+AD28+AF28)</f>
        <v>122.02199999999999</v>
      </c>
      <c r="AC28">
        <f>((ES28*0))</f>
        <v>0</v>
      </c>
      <c r="AD28">
        <f>((ET28*0.6))</f>
        <v>9.048</v>
      </c>
      <c r="AE28">
        <f>((EU28*0.6))</f>
        <v>0</v>
      </c>
      <c r="AF28">
        <f>((EV28*0.6))</f>
        <v>112.97399999999999</v>
      </c>
      <c r="AG28">
        <f>(AP28)</f>
        <v>0</v>
      </c>
      <c r="AH28">
        <f>((EW28*0.6))</f>
        <v>11.4</v>
      </c>
      <c r="AI28">
        <f>((EX28*0.6))</f>
        <v>0.12</v>
      </c>
      <c r="AJ28">
        <f>(AS28)</f>
        <v>0</v>
      </c>
      <c r="AK28">
        <v>205.06</v>
      </c>
      <c r="AL28">
        <v>1.69</v>
      </c>
      <c r="AM28">
        <v>15.08</v>
      </c>
      <c r="AN28">
        <v>0</v>
      </c>
      <c r="AO28">
        <v>188.29</v>
      </c>
      <c r="AP28">
        <v>0</v>
      </c>
      <c r="AQ28">
        <v>19</v>
      </c>
      <c r="AR28">
        <v>0.2</v>
      </c>
      <c r="AS28">
        <v>0</v>
      </c>
      <c r="AT28">
        <f aca="true" t="shared" si="15" ref="AT28:AT38">(BZ28*0.94)</f>
        <v>108.288</v>
      </c>
      <c r="AU28">
        <f aca="true" t="shared" si="16" ref="AU28:AU38">CA28</f>
        <v>70.55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14.51</v>
      </c>
      <c r="BB28">
        <v>5.55</v>
      </c>
      <c r="BC28">
        <v>2.2</v>
      </c>
      <c r="BH28">
        <v>0</v>
      </c>
      <c r="BI28">
        <v>1</v>
      </c>
      <c r="BJ28" t="s">
        <v>24</v>
      </c>
      <c r="BM28">
        <v>25</v>
      </c>
      <c r="BN28">
        <v>0</v>
      </c>
      <c r="BO28" t="s">
        <v>21</v>
      </c>
      <c r="BP28">
        <v>1</v>
      </c>
      <c r="BQ28">
        <v>2</v>
      </c>
      <c r="BR28">
        <v>0</v>
      </c>
      <c r="BS28">
        <v>14.51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115.2</v>
      </c>
      <c r="CA28">
        <v>70.55</v>
      </c>
      <c r="CF28">
        <v>0</v>
      </c>
      <c r="CG28">
        <v>0</v>
      </c>
      <c r="CM28">
        <v>0</v>
      </c>
      <c r="CO28">
        <v>0</v>
      </c>
      <c r="CP28">
        <f aca="true" t="shared" si="17" ref="CP28:CP38">(P28+Q28+S28)</f>
        <v>168.95000000000002</v>
      </c>
      <c r="CQ28">
        <f aca="true" t="shared" si="18" ref="CQ28:CQ38">(AC28)*BC28</f>
        <v>0</v>
      </c>
      <c r="CR28">
        <f aca="true" t="shared" si="19" ref="CR28:CR38">(AD28)*BB28</f>
        <v>50.2164</v>
      </c>
      <c r="CS28">
        <f aca="true" t="shared" si="20" ref="CS28:CS38">(AE28)*BS28</f>
        <v>0</v>
      </c>
      <c r="CT28">
        <f aca="true" t="shared" si="21" ref="CT28:CT38">(AF28)*BA28</f>
        <v>1639.25274</v>
      </c>
      <c r="CU28">
        <f aca="true" t="shared" si="22" ref="CU28:CU38">(AG28)*BT28</f>
        <v>0</v>
      </c>
      <c r="CV28">
        <f aca="true" t="shared" si="23" ref="CV28:CV38">(AH28)*BU28</f>
        <v>11.4</v>
      </c>
      <c r="CW28">
        <f aca="true" t="shared" si="24" ref="CW28:CW38">(AI28)*BV28</f>
        <v>0.12</v>
      </c>
      <c r="CX28">
        <f aca="true" t="shared" si="25" ref="CX28:CX38">(AJ28)*BW28</f>
        <v>0</v>
      </c>
      <c r="CY28">
        <f aca="true" t="shared" si="26" ref="CY28:CY38">(((S28+R28)*AT28)/100)</f>
        <v>177.5165184</v>
      </c>
      <c r="CZ28">
        <f aca="true" t="shared" si="27" ref="CZ28:CZ38">(((S28+R28)*CA28)/100)</f>
        <v>115.65261500000001</v>
      </c>
      <c r="DD28" t="s">
        <v>25</v>
      </c>
      <c r="DE28" t="s">
        <v>26</v>
      </c>
      <c r="DF28" t="s">
        <v>26</v>
      </c>
      <c r="DG28" t="s">
        <v>26</v>
      </c>
      <c r="DI28" t="s">
        <v>26</v>
      </c>
      <c r="DJ28" t="s">
        <v>26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1010</v>
      </c>
      <c r="DV28" t="s">
        <v>23</v>
      </c>
      <c r="DW28" t="s">
        <v>27</v>
      </c>
      <c r="DX28">
        <v>10</v>
      </c>
      <c r="EE28">
        <v>6440254</v>
      </c>
      <c r="EF28">
        <v>2</v>
      </c>
      <c r="EG28" t="s">
        <v>28</v>
      </c>
      <c r="EH28">
        <v>0</v>
      </c>
      <c r="EJ28">
        <v>1</v>
      </c>
      <c r="EK28">
        <v>25</v>
      </c>
      <c r="EL28" t="s">
        <v>29</v>
      </c>
      <c r="EM28" t="s">
        <v>30</v>
      </c>
      <c r="EQ28">
        <v>0</v>
      </c>
      <c r="ER28">
        <v>205.06</v>
      </c>
      <c r="ES28">
        <v>1.69</v>
      </c>
      <c r="ET28">
        <v>15.08</v>
      </c>
      <c r="EU28">
        <v>0</v>
      </c>
      <c r="EV28">
        <v>188.29</v>
      </c>
      <c r="EW28">
        <v>19</v>
      </c>
      <c r="EX28">
        <v>0.2</v>
      </c>
      <c r="EY28">
        <v>0</v>
      </c>
    </row>
    <row r="29" spans="1:155" ht="12.75">
      <c r="A29">
        <v>17</v>
      </c>
      <c r="B29">
        <v>1</v>
      </c>
      <c r="C29">
        <f>ROW(SmtRes!A14)</f>
        <v>14</v>
      </c>
      <c r="D29">
        <f>ROW(EtalonRes!A14)</f>
        <v>14</v>
      </c>
      <c r="E29" t="s">
        <v>31</v>
      </c>
      <c r="F29" t="s">
        <v>21</v>
      </c>
      <c r="G29" t="s">
        <v>32</v>
      </c>
      <c r="H29" t="s">
        <v>23</v>
      </c>
      <c r="I29">
        <v>0.1</v>
      </c>
      <c r="J29">
        <v>0</v>
      </c>
      <c r="O29">
        <f t="shared" si="3"/>
        <v>325.02</v>
      </c>
      <c r="P29">
        <f t="shared" si="4"/>
        <v>0.37</v>
      </c>
      <c r="Q29">
        <f t="shared" si="5"/>
        <v>10.46</v>
      </c>
      <c r="R29">
        <f t="shared" si="6"/>
        <v>0</v>
      </c>
      <c r="S29">
        <f t="shared" si="7"/>
        <v>314.19</v>
      </c>
      <c r="T29">
        <f t="shared" si="8"/>
        <v>0</v>
      </c>
      <c r="U29">
        <f t="shared" si="9"/>
        <v>2.185</v>
      </c>
      <c r="V29">
        <f t="shared" si="10"/>
        <v>0.025</v>
      </c>
      <c r="W29">
        <f t="shared" si="11"/>
        <v>0</v>
      </c>
      <c r="X29">
        <f t="shared" si="12"/>
        <v>340.23</v>
      </c>
      <c r="Y29">
        <f t="shared" si="13"/>
        <v>221.66</v>
      </c>
      <c r="AA29">
        <v>0</v>
      </c>
      <c r="AB29">
        <f t="shared" si="14"/>
        <v>237.07349999999997</v>
      </c>
      <c r="AC29">
        <f>(ES29)</f>
        <v>1.69</v>
      </c>
      <c r="AD29">
        <f>((ET29*1.25))</f>
        <v>18.85</v>
      </c>
      <c r="AE29">
        <f>((EU29*1.25))</f>
        <v>0</v>
      </c>
      <c r="AF29">
        <f>((EV29*1.15))</f>
        <v>216.53349999999998</v>
      </c>
      <c r="AG29">
        <f>(AP29)</f>
        <v>0</v>
      </c>
      <c r="AH29">
        <f>((EW29*1.15))</f>
        <v>21.849999999999998</v>
      </c>
      <c r="AI29">
        <f>((EX29*1.25))</f>
        <v>0.25</v>
      </c>
      <c r="AJ29">
        <f>(AS29)</f>
        <v>0</v>
      </c>
      <c r="AK29">
        <v>205.06</v>
      </c>
      <c r="AL29">
        <v>1.69</v>
      </c>
      <c r="AM29">
        <v>15.08</v>
      </c>
      <c r="AN29">
        <v>0</v>
      </c>
      <c r="AO29">
        <v>188.29</v>
      </c>
      <c r="AP29">
        <v>0</v>
      </c>
      <c r="AQ29">
        <v>19</v>
      </c>
      <c r="AR29">
        <v>0.2</v>
      </c>
      <c r="AS29">
        <v>0</v>
      </c>
      <c r="AT29">
        <f t="shared" si="15"/>
        <v>108.288</v>
      </c>
      <c r="AU29">
        <f t="shared" si="16"/>
        <v>70.55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14.51</v>
      </c>
      <c r="BB29">
        <v>5.55</v>
      </c>
      <c r="BC29">
        <v>2.2</v>
      </c>
      <c r="BH29">
        <v>0</v>
      </c>
      <c r="BI29">
        <v>1</v>
      </c>
      <c r="BJ29" t="s">
        <v>24</v>
      </c>
      <c r="BM29">
        <v>25</v>
      </c>
      <c r="BN29">
        <v>0</v>
      </c>
      <c r="BO29" t="s">
        <v>21</v>
      </c>
      <c r="BP29">
        <v>1</v>
      </c>
      <c r="BQ29">
        <v>2</v>
      </c>
      <c r="BR29">
        <v>0</v>
      </c>
      <c r="BS29">
        <v>14.51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115.2</v>
      </c>
      <c r="CA29">
        <v>70.55</v>
      </c>
      <c r="CF29">
        <v>0</v>
      </c>
      <c r="CG29">
        <v>0</v>
      </c>
      <c r="CM29">
        <v>0</v>
      </c>
      <c r="CO29">
        <v>0</v>
      </c>
      <c r="CP29">
        <f t="shared" si="17"/>
        <v>325.02</v>
      </c>
      <c r="CQ29">
        <f t="shared" si="18"/>
        <v>3.718</v>
      </c>
      <c r="CR29">
        <f t="shared" si="19"/>
        <v>104.6175</v>
      </c>
      <c r="CS29">
        <f t="shared" si="20"/>
        <v>0</v>
      </c>
      <c r="CT29">
        <f t="shared" si="21"/>
        <v>3141.9010849999995</v>
      </c>
      <c r="CU29">
        <f t="shared" si="22"/>
        <v>0</v>
      </c>
      <c r="CV29">
        <f t="shared" si="23"/>
        <v>21.849999999999998</v>
      </c>
      <c r="CW29">
        <f t="shared" si="24"/>
        <v>0.25</v>
      </c>
      <c r="CX29">
        <f t="shared" si="25"/>
        <v>0</v>
      </c>
      <c r="CY29">
        <f t="shared" si="26"/>
        <v>340.23006719999995</v>
      </c>
      <c r="CZ29">
        <f t="shared" si="27"/>
        <v>221.66104499999997</v>
      </c>
      <c r="DE29" t="s">
        <v>33</v>
      </c>
      <c r="DF29" t="s">
        <v>33</v>
      </c>
      <c r="DG29" t="s">
        <v>34</v>
      </c>
      <c r="DI29" t="s">
        <v>34</v>
      </c>
      <c r="DJ29" t="s">
        <v>33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1010</v>
      </c>
      <c r="DV29" t="s">
        <v>23</v>
      </c>
      <c r="DW29" t="s">
        <v>27</v>
      </c>
      <c r="DX29">
        <v>10</v>
      </c>
      <c r="EE29">
        <v>6440254</v>
      </c>
      <c r="EF29">
        <v>2</v>
      </c>
      <c r="EG29" t="s">
        <v>28</v>
      </c>
      <c r="EH29">
        <v>0</v>
      </c>
      <c r="EJ29">
        <v>1</v>
      </c>
      <c r="EK29">
        <v>25</v>
      </c>
      <c r="EL29" t="s">
        <v>29</v>
      </c>
      <c r="EM29" t="s">
        <v>30</v>
      </c>
      <c r="EQ29">
        <v>0</v>
      </c>
      <c r="ER29">
        <v>205.06</v>
      </c>
      <c r="ES29">
        <v>1.69</v>
      </c>
      <c r="ET29">
        <v>15.08</v>
      </c>
      <c r="EU29">
        <v>0</v>
      </c>
      <c r="EV29">
        <v>188.29</v>
      </c>
      <c r="EW29">
        <v>19</v>
      </c>
      <c r="EX29">
        <v>0.2</v>
      </c>
      <c r="EY29">
        <v>0</v>
      </c>
    </row>
    <row r="30" spans="1:155" ht="12.75">
      <c r="A30">
        <v>17</v>
      </c>
      <c r="B30">
        <v>1</v>
      </c>
      <c r="C30">
        <f>ROW(SmtRes!A27)</f>
        <v>27</v>
      </c>
      <c r="D30">
        <f>ROW(EtalonRes!A25)</f>
        <v>25</v>
      </c>
      <c r="E30" t="s">
        <v>35</v>
      </c>
      <c r="F30" t="s">
        <v>36</v>
      </c>
      <c r="G30" t="s">
        <v>37</v>
      </c>
      <c r="H30" t="s">
        <v>38</v>
      </c>
      <c r="I30">
        <v>0.08</v>
      </c>
      <c r="J30">
        <v>0</v>
      </c>
      <c r="O30">
        <f t="shared" si="3"/>
        <v>538.66</v>
      </c>
      <c r="P30">
        <f t="shared" si="4"/>
        <v>45.02</v>
      </c>
      <c r="Q30">
        <f t="shared" si="5"/>
        <v>120.66</v>
      </c>
      <c r="R30">
        <f t="shared" si="6"/>
        <v>43.63</v>
      </c>
      <c r="S30">
        <f t="shared" si="7"/>
        <v>372.98</v>
      </c>
      <c r="T30">
        <f t="shared" si="8"/>
        <v>0</v>
      </c>
      <c r="U30">
        <f t="shared" si="9"/>
        <v>2.672</v>
      </c>
      <c r="V30">
        <f t="shared" si="10"/>
        <v>0.3</v>
      </c>
      <c r="W30">
        <f t="shared" si="11"/>
        <v>0</v>
      </c>
      <c r="X30">
        <f t="shared" si="12"/>
        <v>313.29</v>
      </c>
      <c r="Y30">
        <f t="shared" si="13"/>
        <v>249.97</v>
      </c>
      <c r="AA30">
        <v>0</v>
      </c>
      <c r="AB30">
        <f t="shared" si="14"/>
        <v>741.14</v>
      </c>
      <c r="AC30">
        <f>(ES30)</f>
        <v>44.63</v>
      </c>
      <c r="AD30">
        <f>(ET30)</f>
        <v>375.2</v>
      </c>
      <c r="AE30">
        <f>(EU30)</f>
        <v>37.59</v>
      </c>
      <c r="AF30">
        <f>(EV30)</f>
        <v>321.31</v>
      </c>
      <c r="AG30">
        <f>(AP30)</f>
        <v>0</v>
      </c>
      <c r="AH30">
        <f>(EW30)</f>
        <v>33.4</v>
      </c>
      <c r="AI30">
        <f>(EX30)</f>
        <v>3.75</v>
      </c>
      <c r="AJ30">
        <f>(AS30)</f>
        <v>0</v>
      </c>
      <c r="AK30">
        <v>741.14</v>
      </c>
      <c r="AL30">
        <v>44.63</v>
      </c>
      <c r="AM30">
        <v>375.2</v>
      </c>
      <c r="AN30">
        <v>37.59</v>
      </c>
      <c r="AO30">
        <v>321.31</v>
      </c>
      <c r="AP30">
        <v>0</v>
      </c>
      <c r="AQ30">
        <v>33.4</v>
      </c>
      <c r="AR30">
        <v>3.75</v>
      </c>
      <c r="AS30">
        <v>0</v>
      </c>
      <c r="AT30">
        <f t="shared" si="15"/>
        <v>75.19999999999999</v>
      </c>
      <c r="AU30">
        <f t="shared" si="16"/>
        <v>60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14.51</v>
      </c>
      <c r="BB30">
        <v>4.02</v>
      </c>
      <c r="BC30">
        <v>12.61</v>
      </c>
      <c r="BH30">
        <v>0</v>
      </c>
      <c r="BI30">
        <v>2</v>
      </c>
      <c r="BJ30" t="s">
        <v>39</v>
      </c>
      <c r="BM30">
        <v>55</v>
      </c>
      <c r="BN30">
        <v>0</v>
      </c>
      <c r="BO30" t="s">
        <v>36</v>
      </c>
      <c r="BP30">
        <v>1</v>
      </c>
      <c r="BQ30">
        <v>3</v>
      </c>
      <c r="BR30">
        <v>0</v>
      </c>
      <c r="BS30">
        <v>14.51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80</v>
      </c>
      <c r="CA30">
        <v>60</v>
      </c>
      <c r="CF30">
        <v>0</v>
      </c>
      <c r="CG30">
        <v>0</v>
      </c>
      <c r="CM30">
        <v>0</v>
      </c>
      <c r="CO30">
        <v>0</v>
      </c>
      <c r="CP30">
        <f t="shared" si="17"/>
        <v>538.6600000000001</v>
      </c>
      <c r="CQ30">
        <f t="shared" si="18"/>
        <v>562.7843</v>
      </c>
      <c r="CR30">
        <f t="shared" si="19"/>
        <v>1508.3039999999999</v>
      </c>
      <c r="CS30">
        <f t="shared" si="20"/>
        <v>545.4309000000001</v>
      </c>
      <c r="CT30">
        <f t="shared" si="21"/>
        <v>4662.2081</v>
      </c>
      <c r="CU30">
        <f t="shared" si="22"/>
        <v>0</v>
      </c>
      <c r="CV30">
        <f t="shared" si="23"/>
        <v>33.4</v>
      </c>
      <c r="CW30">
        <f t="shared" si="24"/>
        <v>3.75</v>
      </c>
      <c r="CX30">
        <f t="shared" si="25"/>
        <v>0</v>
      </c>
      <c r="CY30">
        <f t="shared" si="26"/>
        <v>313.29071999999996</v>
      </c>
      <c r="CZ30">
        <f t="shared" si="27"/>
        <v>249.966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1003</v>
      </c>
      <c r="DV30" t="s">
        <v>38</v>
      </c>
      <c r="DW30" t="s">
        <v>38</v>
      </c>
      <c r="DX30">
        <v>100</v>
      </c>
      <c r="EE30">
        <v>6440284</v>
      </c>
      <c r="EF30">
        <v>3</v>
      </c>
      <c r="EG30" t="s">
        <v>40</v>
      </c>
      <c r="EH30">
        <v>0</v>
      </c>
      <c r="EJ30">
        <v>2</v>
      </c>
      <c r="EK30">
        <v>55</v>
      </c>
      <c r="EL30" t="s">
        <v>41</v>
      </c>
      <c r="EM30" t="s">
        <v>42</v>
      </c>
      <c r="EQ30">
        <v>0</v>
      </c>
      <c r="ER30">
        <v>741.14</v>
      </c>
      <c r="ES30">
        <v>44.63</v>
      </c>
      <c r="ET30">
        <v>375.2</v>
      </c>
      <c r="EU30">
        <v>37.59</v>
      </c>
      <c r="EV30">
        <v>321.31</v>
      </c>
      <c r="EW30">
        <v>33.4</v>
      </c>
      <c r="EX30">
        <v>3.75</v>
      </c>
      <c r="EY30">
        <v>0</v>
      </c>
    </row>
    <row r="31" spans="1:154" ht="12.75">
      <c r="A31">
        <v>18</v>
      </c>
      <c r="B31">
        <v>1</v>
      </c>
      <c r="C31">
        <v>23</v>
      </c>
      <c r="E31" t="s">
        <v>43</v>
      </c>
      <c r="F31" t="s">
        <v>44</v>
      </c>
      <c r="G31" t="s">
        <v>45</v>
      </c>
      <c r="H31" t="s">
        <v>46</v>
      </c>
      <c r="I31">
        <f>I30*J31</f>
        <v>4</v>
      </c>
      <c r="J31">
        <v>50</v>
      </c>
      <c r="O31">
        <f t="shared" si="3"/>
        <v>18.78</v>
      </c>
      <c r="P31">
        <f t="shared" si="4"/>
        <v>18.78</v>
      </c>
      <c r="Q31">
        <f t="shared" si="5"/>
        <v>0</v>
      </c>
      <c r="R31">
        <f t="shared" si="6"/>
        <v>0</v>
      </c>
      <c r="S31">
        <f t="shared" si="7"/>
        <v>0</v>
      </c>
      <c r="T31">
        <f t="shared" si="8"/>
        <v>0</v>
      </c>
      <c r="U31">
        <f t="shared" si="9"/>
        <v>0</v>
      </c>
      <c r="V31">
        <f t="shared" si="10"/>
        <v>0</v>
      </c>
      <c r="W31">
        <f t="shared" si="11"/>
        <v>0</v>
      </c>
      <c r="X31">
        <f t="shared" si="12"/>
        <v>0</v>
      </c>
      <c r="Y31">
        <f t="shared" si="13"/>
        <v>0</v>
      </c>
      <c r="AA31">
        <v>0</v>
      </c>
      <c r="AB31">
        <f t="shared" si="14"/>
        <v>3.73</v>
      </c>
      <c r="AC31">
        <f aca="true" t="shared" si="28" ref="AC31:AJ32">AL31</f>
        <v>3.73</v>
      </c>
      <c r="AD31">
        <f t="shared" si="28"/>
        <v>0</v>
      </c>
      <c r="AE31">
        <f t="shared" si="28"/>
        <v>0</v>
      </c>
      <c r="AF31">
        <f t="shared" si="28"/>
        <v>0</v>
      </c>
      <c r="AG31">
        <f t="shared" si="28"/>
        <v>0</v>
      </c>
      <c r="AH31">
        <f t="shared" si="28"/>
        <v>0</v>
      </c>
      <c r="AI31">
        <f t="shared" si="28"/>
        <v>0</v>
      </c>
      <c r="AJ31">
        <f t="shared" si="28"/>
        <v>0</v>
      </c>
      <c r="AK31">
        <v>3.73</v>
      </c>
      <c r="AL31">
        <v>3.73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f t="shared" si="15"/>
        <v>75.19999999999999</v>
      </c>
      <c r="AU31">
        <f t="shared" si="16"/>
        <v>60</v>
      </c>
      <c r="AV31">
        <v>1</v>
      </c>
      <c r="AW31">
        <v>1</v>
      </c>
      <c r="AX31">
        <v>1</v>
      </c>
      <c r="AY31">
        <v>1</v>
      </c>
      <c r="AZ31">
        <v>1.259</v>
      </c>
      <c r="BA31">
        <v>1</v>
      </c>
      <c r="BB31">
        <v>1</v>
      </c>
      <c r="BC31">
        <v>1.259</v>
      </c>
      <c r="BH31">
        <v>3</v>
      </c>
      <c r="BI31">
        <v>2</v>
      </c>
      <c r="BJ31" t="s">
        <v>47</v>
      </c>
      <c r="BM31">
        <v>55</v>
      </c>
      <c r="BN31">
        <v>0</v>
      </c>
      <c r="BO31" t="s">
        <v>48</v>
      </c>
      <c r="BP31">
        <v>1</v>
      </c>
      <c r="BQ31">
        <v>3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80</v>
      </c>
      <c r="CA31">
        <v>60</v>
      </c>
      <c r="CF31">
        <v>0</v>
      </c>
      <c r="CG31">
        <v>0</v>
      </c>
      <c r="CM31">
        <v>0</v>
      </c>
      <c r="CO31">
        <v>0</v>
      </c>
      <c r="CP31">
        <f t="shared" si="17"/>
        <v>18.78</v>
      </c>
      <c r="CQ31">
        <f t="shared" si="18"/>
        <v>4.69607</v>
      </c>
      <c r="CR31">
        <f t="shared" si="19"/>
        <v>0</v>
      </c>
      <c r="CS31">
        <f t="shared" si="20"/>
        <v>0</v>
      </c>
      <c r="CT31">
        <f t="shared" si="21"/>
        <v>0</v>
      </c>
      <c r="CU31">
        <f t="shared" si="22"/>
        <v>0</v>
      </c>
      <c r="CV31">
        <f t="shared" si="23"/>
        <v>0</v>
      </c>
      <c r="CW31">
        <f t="shared" si="24"/>
        <v>0</v>
      </c>
      <c r="CX31">
        <f t="shared" si="25"/>
        <v>0</v>
      </c>
      <c r="CY31">
        <f t="shared" si="26"/>
        <v>0</v>
      </c>
      <c r="CZ31">
        <f t="shared" si="27"/>
        <v>0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1003</v>
      </c>
      <c r="DV31" t="s">
        <v>46</v>
      </c>
      <c r="DW31" t="s">
        <v>46</v>
      </c>
      <c r="DX31">
        <v>1</v>
      </c>
      <c r="EE31">
        <v>6440284</v>
      </c>
      <c r="EF31">
        <v>3</v>
      </c>
      <c r="EG31" t="s">
        <v>40</v>
      </c>
      <c r="EH31">
        <v>0</v>
      </c>
      <c r="EJ31">
        <v>2</v>
      </c>
      <c r="EK31">
        <v>55</v>
      </c>
      <c r="EL31" t="s">
        <v>41</v>
      </c>
      <c r="EM31" t="s">
        <v>42</v>
      </c>
      <c r="EQ31">
        <v>0</v>
      </c>
      <c r="ER31">
        <v>3.73</v>
      </c>
      <c r="ES31">
        <v>3.73</v>
      </c>
      <c r="ET31">
        <v>0</v>
      </c>
      <c r="EU31">
        <v>0</v>
      </c>
      <c r="EV31">
        <v>0</v>
      </c>
      <c r="EW31">
        <v>0</v>
      </c>
      <c r="EX31">
        <v>0</v>
      </c>
    </row>
    <row r="32" spans="1:154" ht="12.75">
      <c r="A32">
        <v>18</v>
      </c>
      <c r="B32">
        <v>1</v>
      </c>
      <c r="C32">
        <v>24</v>
      </c>
      <c r="E32" t="s">
        <v>49</v>
      </c>
      <c r="F32" t="s">
        <v>50</v>
      </c>
      <c r="G32" t="s">
        <v>51</v>
      </c>
      <c r="H32" t="s">
        <v>46</v>
      </c>
      <c r="I32">
        <f>I30*J32</f>
        <v>4</v>
      </c>
      <c r="J32">
        <v>50</v>
      </c>
      <c r="O32">
        <f t="shared" si="3"/>
        <v>20.24</v>
      </c>
      <c r="P32">
        <f t="shared" si="4"/>
        <v>20.24</v>
      </c>
      <c r="Q32">
        <f t="shared" si="5"/>
        <v>0</v>
      </c>
      <c r="R32">
        <f t="shared" si="6"/>
        <v>0</v>
      </c>
      <c r="S32">
        <f t="shared" si="7"/>
        <v>0</v>
      </c>
      <c r="T32">
        <f t="shared" si="8"/>
        <v>0</v>
      </c>
      <c r="U32">
        <f t="shared" si="9"/>
        <v>0</v>
      </c>
      <c r="V32">
        <f t="shared" si="10"/>
        <v>0</v>
      </c>
      <c r="W32">
        <f t="shared" si="11"/>
        <v>0</v>
      </c>
      <c r="X32">
        <f t="shared" si="12"/>
        <v>0</v>
      </c>
      <c r="Y32">
        <f t="shared" si="13"/>
        <v>0</v>
      </c>
      <c r="AA32">
        <v>0</v>
      </c>
      <c r="AB32">
        <f t="shared" si="14"/>
        <v>4.02</v>
      </c>
      <c r="AC32">
        <f t="shared" si="28"/>
        <v>4.02</v>
      </c>
      <c r="AD32">
        <f t="shared" si="28"/>
        <v>0</v>
      </c>
      <c r="AE32">
        <f t="shared" si="28"/>
        <v>0</v>
      </c>
      <c r="AF32">
        <f t="shared" si="28"/>
        <v>0</v>
      </c>
      <c r="AG32">
        <f t="shared" si="28"/>
        <v>0</v>
      </c>
      <c r="AH32">
        <f t="shared" si="28"/>
        <v>0</v>
      </c>
      <c r="AI32">
        <f t="shared" si="28"/>
        <v>0</v>
      </c>
      <c r="AJ32">
        <f t="shared" si="28"/>
        <v>0</v>
      </c>
      <c r="AK32">
        <v>4.02</v>
      </c>
      <c r="AL32">
        <v>4.02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f t="shared" si="15"/>
        <v>75.19999999999999</v>
      </c>
      <c r="AU32">
        <f t="shared" si="16"/>
        <v>60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1.259</v>
      </c>
      <c r="BH32">
        <v>3</v>
      </c>
      <c r="BI32">
        <v>2</v>
      </c>
      <c r="BM32">
        <v>55</v>
      </c>
      <c r="BN32">
        <v>0</v>
      </c>
      <c r="BP32">
        <v>0</v>
      </c>
      <c r="BQ32">
        <v>3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80</v>
      </c>
      <c r="CA32">
        <v>60</v>
      </c>
      <c r="CF32">
        <v>0</v>
      </c>
      <c r="CG32">
        <v>0</v>
      </c>
      <c r="CM32">
        <v>0</v>
      </c>
      <c r="CO32">
        <v>0</v>
      </c>
      <c r="CP32">
        <f t="shared" si="17"/>
        <v>20.24</v>
      </c>
      <c r="CQ32">
        <f t="shared" si="18"/>
        <v>5.061179999999999</v>
      </c>
      <c r="CR32">
        <f t="shared" si="19"/>
        <v>0</v>
      </c>
      <c r="CS32">
        <f t="shared" si="20"/>
        <v>0</v>
      </c>
      <c r="CT32">
        <f t="shared" si="21"/>
        <v>0</v>
      </c>
      <c r="CU32">
        <f t="shared" si="22"/>
        <v>0</v>
      </c>
      <c r="CV32">
        <f t="shared" si="23"/>
        <v>0</v>
      </c>
      <c r="CW32">
        <f t="shared" si="24"/>
        <v>0</v>
      </c>
      <c r="CX32">
        <f t="shared" si="25"/>
        <v>0</v>
      </c>
      <c r="CY32">
        <f t="shared" si="26"/>
        <v>0</v>
      </c>
      <c r="CZ32">
        <f t="shared" si="27"/>
        <v>0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1003</v>
      </c>
      <c r="DV32" t="s">
        <v>46</v>
      </c>
      <c r="DW32" t="s">
        <v>46</v>
      </c>
      <c r="DX32">
        <v>1</v>
      </c>
      <c r="EE32">
        <v>6440284</v>
      </c>
      <c r="EF32">
        <v>3</v>
      </c>
      <c r="EG32" t="s">
        <v>40</v>
      </c>
      <c r="EH32">
        <v>0</v>
      </c>
      <c r="EJ32">
        <v>2</v>
      </c>
      <c r="EK32">
        <v>55</v>
      </c>
      <c r="EL32" t="s">
        <v>41</v>
      </c>
      <c r="EM32" t="s">
        <v>42</v>
      </c>
      <c r="EQ32">
        <v>0</v>
      </c>
      <c r="ER32">
        <v>4.02</v>
      </c>
      <c r="ES32">
        <v>4.02</v>
      </c>
      <c r="ET32">
        <v>0</v>
      </c>
      <c r="EU32">
        <v>0</v>
      </c>
      <c r="EV32">
        <v>0</v>
      </c>
      <c r="EW32">
        <v>0</v>
      </c>
      <c r="EX32">
        <v>0</v>
      </c>
    </row>
    <row r="33" spans="1:155" ht="12.75">
      <c r="A33">
        <v>17</v>
      </c>
      <c r="B33">
        <v>1</v>
      </c>
      <c r="C33">
        <f>ROW(SmtRes!A38)</f>
        <v>38</v>
      </c>
      <c r="D33">
        <f>ROW(EtalonRes!A36)</f>
        <v>36</v>
      </c>
      <c r="E33" t="s">
        <v>52</v>
      </c>
      <c r="F33" t="s">
        <v>53</v>
      </c>
      <c r="G33" t="s">
        <v>54</v>
      </c>
      <c r="H33" t="s">
        <v>55</v>
      </c>
      <c r="I33">
        <v>0.8</v>
      </c>
      <c r="J33">
        <v>0</v>
      </c>
      <c r="O33">
        <f t="shared" si="3"/>
        <v>3910.61</v>
      </c>
      <c r="P33">
        <f t="shared" si="4"/>
        <v>3338.07</v>
      </c>
      <c r="Q33">
        <f t="shared" si="5"/>
        <v>106.92</v>
      </c>
      <c r="R33">
        <f t="shared" si="6"/>
        <v>0</v>
      </c>
      <c r="S33">
        <f t="shared" si="7"/>
        <v>465.62</v>
      </c>
      <c r="T33">
        <f t="shared" si="8"/>
        <v>0</v>
      </c>
      <c r="U33">
        <f t="shared" si="9"/>
        <v>3.2384000000000004</v>
      </c>
      <c r="V33">
        <f t="shared" si="10"/>
        <v>0.25</v>
      </c>
      <c r="W33">
        <f t="shared" si="11"/>
        <v>0</v>
      </c>
      <c r="X33">
        <f t="shared" si="12"/>
        <v>393.91</v>
      </c>
      <c r="Y33">
        <f t="shared" si="13"/>
        <v>277.04</v>
      </c>
      <c r="AA33">
        <v>0</v>
      </c>
      <c r="AB33">
        <f t="shared" si="14"/>
        <v>3513.1445000000003</v>
      </c>
      <c r="AC33">
        <f>(ES33)</f>
        <v>3448.42</v>
      </c>
      <c r="AD33">
        <f>((ET33*1.25))</f>
        <v>24.6125</v>
      </c>
      <c r="AE33">
        <f>((EU33*1.25))</f>
        <v>0</v>
      </c>
      <c r="AF33">
        <f>((EV33*1.15))</f>
        <v>40.112</v>
      </c>
      <c r="AG33">
        <f>(AP33)</f>
        <v>0</v>
      </c>
      <c r="AH33">
        <f>((EW33*1.15))</f>
        <v>4.048</v>
      </c>
      <c r="AI33">
        <f>((EX33*1.25))</f>
        <v>0.3125</v>
      </c>
      <c r="AJ33">
        <f>(AS33)</f>
        <v>0</v>
      </c>
      <c r="AK33">
        <v>3502.99</v>
      </c>
      <c r="AL33">
        <v>3448.42</v>
      </c>
      <c r="AM33">
        <v>19.69</v>
      </c>
      <c r="AN33">
        <v>0</v>
      </c>
      <c r="AO33">
        <v>34.88</v>
      </c>
      <c r="AP33">
        <v>0</v>
      </c>
      <c r="AQ33">
        <v>3.52</v>
      </c>
      <c r="AR33">
        <v>0.25</v>
      </c>
      <c r="AS33">
        <v>0</v>
      </c>
      <c r="AT33">
        <f t="shared" si="15"/>
        <v>84.6</v>
      </c>
      <c r="AU33">
        <f t="shared" si="16"/>
        <v>59.5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14.51</v>
      </c>
      <c r="BB33">
        <v>5.43</v>
      </c>
      <c r="BC33">
        <v>1.21</v>
      </c>
      <c r="BH33">
        <v>0</v>
      </c>
      <c r="BI33">
        <v>1</v>
      </c>
      <c r="BJ33" t="s">
        <v>56</v>
      </c>
      <c r="BM33">
        <v>29</v>
      </c>
      <c r="BN33">
        <v>0</v>
      </c>
      <c r="BO33" t="s">
        <v>53</v>
      </c>
      <c r="BP33">
        <v>1</v>
      </c>
      <c r="BQ33">
        <v>2</v>
      </c>
      <c r="BR33">
        <v>0</v>
      </c>
      <c r="BS33">
        <v>14.51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90</v>
      </c>
      <c r="CA33">
        <v>59.5</v>
      </c>
      <c r="CF33">
        <v>0</v>
      </c>
      <c r="CG33">
        <v>0</v>
      </c>
      <c r="CM33">
        <v>0</v>
      </c>
      <c r="CO33">
        <v>0</v>
      </c>
      <c r="CP33">
        <f t="shared" si="17"/>
        <v>3910.61</v>
      </c>
      <c r="CQ33">
        <f t="shared" si="18"/>
        <v>4172.5882</v>
      </c>
      <c r="CR33">
        <f t="shared" si="19"/>
        <v>133.645875</v>
      </c>
      <c r="CS33">
        <f t="shared" si="20"/>
        <v>0</v>
      </c>
      <c r="CT33">
        <f t="shared" si="21"/>
        <v>582.02512</v>
      </c>
      <c r="CU33">
        <f t="shared" si="22"/>
        <v>0</v>
      </c>
      <c r="CV33">
        <f t="shared" si="23"/>
        <v>4.048</v>
      </c>
      <c r="CW33">
        <f t="shared" si="24"/>
        <v>0.3125</v>
      </c>
      <c r="CX33">
        <f t="shared" si="25"/>
        <v>0</v>
      </c>
      <c r="CY33">
        <f t="shared" si="26"/>
        <v>393.91452</v>
      </c>
      <c r="CZ33">
        <f t="shared" si="27"/>
        <v>277.0439</v>
      </c>
      <c r="DE33" t="s">
        <v>33</v>
      </c>
      <c r="DF33" t="s">
        <v>33</v>
      </c>
      <c r="DG33" t="s">
        <v>34</v>
      </c>
      <c r="DI33" t="s">
        <v>34</v>
      </c>
      <c r="DJ33" t="s">
        <v>33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1003</v>
      </c>
      <c r="DV33" t="s">
        <v>55</v>
      </c>
      <c r="DW33" t="s">
        <v>57</v>
      </c>
      <c r="DX33">
        <v>10</v>
      </c>
      <c r="EE33">
        <v>6440257</v>
      </c>
      <c r="EF33">
        <v>2</v>
      </c>
      <c r="EG33" t="s">
        <v>28</v>
      </c>
      <c r="EH33">
        <v>0</v>
      </c>
      <c r="EJ33">
        <v>1</v>
      </c>
      <c r="EK33">
        <v>29</v>
      </c>
      <c r="EL33" t="s">
        <v>58</v>
      </c>
      <c r="EM33" t="s">
        <v>59</v>
      </c>
      <c r="EQ33">
        <v>0</v>
      </c>
      <c r="ER33">
        <v>3502.99</v>
      </c>
      <c r="ES33">
        <v>3448.42</v>
      </c>
      <c r="ET33">
        <v>19.69</v>
      </c>
      <c r="EU33">
        <v>0</v>
      </c>
      <c r="EV33">
        <v>34.88</v>
      </c>
      <c r="EW33">
        <v>3.52</v>
      </c>
      <c r="EX33">
        <v>0.25</v>
      </c>
      <c r="EY33">
        <v>0</v>
      </c>
    </row>
    <row r="34" spans="1:155" ht="12.75">
      <c r="A34">
        <v>17</v>
      </c>
      <c r="B34">
        <v>1</v>
      </c>
      <c r="C34">
        <f>ROW(SmtRes!A58)</f>
        <v>58</v>
      </c>
      <c r="D34">
        <f>ROW(EtalonRes!A52)</f>
        <v>52</v>
      </c>
      <c r="E34" t="s">
        <v>60</v>
      </c>
      <c r="F34" t="s">
        <v>61</v>
      </c>
      <c r="G34" t="s">
        <v>62</v>
      </c>
      <c r="H34" t="s">
        <v>38</v>
      </c>
      <c r="I34">
        <v>0.2</v>
      </c>
      <c r="J34">
        <v>0</v>
      </c>
      <c r="O34">
        <f t="shared" si="3"/>
        <v>2676.6</v>
      </c>
      <c r="P34">
        <f t="shared" si="4"/>
        <v>1425.44</v>
      </c>
      <c r="Q34">
        <f t="shared" si="5"/>
        <v>240.77</v>
      </c>
      <c r="R34">
        <f t="shared" si="6"/>
        <v>176.59</v>
      </c>
      <c r="S34">
        <f t="shared" si="7"/>
        <v>1010.39</v>
      </c>
      <c r="T34">
        <f t="shared" si="8"/>
        <v>0</v>
      </c>
      <c r="U34">
        <f t="shared" si="9"/>
        <v>7.4</v>
      </c>
      <c r="V34">
        <f t="shared" si="10"/>
        <v>1.054</v>
      </c>
      <c r="W34">
        <f t="shared" si="11"/>
        <v>0</v>
      </c>
      <c r="X34">
        <f t="shared" si="12"/>
        <v>1059.97</v>
      </c>
      <c r="Y34">
        <f t="shared" si="13"/>
        <v>771.54</v>
      </c>
      <c r="AA34">
        <v>0</v>
      </c>
      <c r="AB34">
        <f t="shared" si="14"/>
        <v>3876.3300000000004</v>
      </c>
      <c r="AC34">
        <f>(ES34)</f>
        <v>3361.88</v>
      </c>
      <c r="AD34">
        <f>(ET34)</f>
        <v>166.28</v>
      </c>
      <c r="AE34">
        <f>(EU34)</f>
        <v>60.85</v>
      </c>
      <c r="AF34">
        <f>(EV34)</f>
        <v>348.17</v>
      </c>
      <c r="AG34">
        <f>(AP34)</f>
        <v>0</v>
      </c>
      <c r="AH34">
        <f>(EW34)</f>
        <v>37</v>
      </c>
      <c r="AI34">
        <f>(EX34)</f>
        <v>5.27</v>
      </c>
      <c r="AJ34">
        <f>(AS34)</f>
        <v>0</v>
      </c>
      <c r="AK34">
        <v>3876.33</v>
      </c>
      <c r="AL34">
        <v>3361.88</v>
      </c>
      <c r="AM34">
        <v>166.28</v>
      </c>
      <c r="AN34">
        <v>60.85</v>
      </c>
      <c r="AO34">
        <v>348.17</v>
      </c>
      <c r="AP34">
        <v>0</v>
      </c>
      <c r="AQ34">
        <v>37</v>
      </c>
      <c r="AR34">
        <v>5.27</v>
      </c>
      <c r="AS34">
        <v>0</v>
      </c>
      <c r="AT34">
        <f t="shared" si="15"/>
        <v>89.3</v>
      </c>
      <c r="AU34">
        <f t="shared" si="16"/>
        <v>65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14.51</v>
      </c>
      <c r="BB34">
        <v>7.24</v>
      </c>
      <c r="BC34">
        <v>2.12</v>
      </c>
      <c r="BH34">
        <v>0</v>
      </c>
      <c r="BI34">
        <v>2</v>
      </c>
      <c r="BJ34" t="s">
        <v>63</v>
      </c>
      <c r="BM34">
        <v>57</v>
      </c>
      <c r="BN34">
        <v>0</v>
      </c>
      <c r="BO34" t="s">
        <v>61</v>
      </c>
      <c r="BP34">
        <v>1</v>
      </c>
      <c r="BQ34">
        <v>3</v>
      </c>
      <c r="BR34">
        <v>0</v>
      </c>
      <c r="BS34">
        <v>14.51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95</v>
      </c>
      <c r="CA34">
        <v>65</v>
      </c>
      <c r="CF34">
        <v>0</v>
      </c>
      <c r="CG34">
        <v>0</v>
      </c>
      <c r="CM34">
        <v>0</v>
      </c>
      <c r="CO34">
        <v>0</v>
      </c>
      <c r="CP34">
        <f t="shared" si="17"/>
        <v>2676.6</v>
      </c>
      <c r="CQ34">
        <f t="shared" si="18"/>
        <v>7127.185600000001</v>
      </c>
      <c r="CR34">
        <f t="shared" si="19"/>
        <v>1203.8672000000001</v>
      </c>
      <c r="CS34">
        <f t="shared" si="20"/>
        <v>882.9335</v>
      </c>
      <c r="CT34">
        <f t="shared" si="21"/>
        <v>5051.9467</v>
      </c>
      <c r="CU34">
        <f t="shared" si="22"/>
        <v>0</v>
      </c>
      <c r="CV34">
        <f t="shared" si="23"/>
        <v>37</v>
      </c>
      <c r="CW34">
        <f t="shared" si="24"/>
        <v>5.27</v>
      </c>
      <c r="CX34">
        <f t="shared" si="25"/>
        <v>0</v>
      </c>
      <c r="CY34">
        <f t="shared" si="26"/>
        <v>1059.97314</v>
      </c>
      <c r="CZ34">
        <f t="shared" si="27"/>
        <v>771.5369999999999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1003</v>
      </c>
      <c r="DV34" t="s">
        <v>38</v>
      </c>
      <c r="DW34" t="s">
        <v>38</v>
      </c>
      <c r="DX34">
        <v>100</v>
      </c>
      <c r="EE34">
        <v>6440286</v>
      </c>
      <c r="EF34">
        <v>3</v>
      </c>
      <c r="EG34" t="s">
        <v>40</v>
      </c>
      <c r="EH34">
        <v>0</v>
      </c>
      <c r="EJ34">
        <v>2</v>
      </c>
      <c r="EK34">
        <v>57</v>
      </c>
      <c r="EL34" t="s">
        <v>64</v>
      </c>
      <c r="EM34" t="s">
        <v>65</v>
      </c>
      <c r="EQ34">
        <v>0</v>
      </c>
      <c r="ER34">
        <v>3876.33</v>
      </c>
      <c r="ES34">
        <v>3361.88</v>
      </c>
      <c r="ET34">
        <v>166.28</v>
      </c>
      <c r="EU34">
        <v>60.85</v>
      </c>
      <c r="EV34">
        <v>348.17</v>
      </c>
      <c r="EW34">
        <v>37</v>
      </c>
      <c r="EX34">
        <v>5.27</v>
      </c>
      <c r="EY34">
        <v>0</v>
      </c>
    </row>
    <row r="35" spans="1:154" ht="12.75">
      <c r="A35">
        <v>18</v>
      </c>
      <c r="B35">
        <v>1</v>
      </c>
      <c r="C35">
        <v>57</v>
      </c>
      <c r="E35" t="s">
        <v>66</v>
      </c>
      <c r="F35" t="s">
        <v>67</v>
      </c>
      <c r="G35" t="s">
        <v>68</v>
      </c>
      <c r="H35" t="s">
        <v>46</v>
      </c>
      <c r="I35">
        <f>I34*J35</f>
        <v>10</v>
      </c>
      <c r="J35">
        <v>50</v>
      </c>
      <c r="O35">
        <f t="shared" si="3"/>
        <v>247.9</v>
      </c>
      <c r="P35">
        <f t="shared" si="4"/>
        <v>247.9</v>
      </c>
      <c r="Q35">
        <f t="shared" si="5"/>
        <v>0</v>
      </c>
      <c r="R35">
        <f t="shared" si="6"/>
        <v>0</v>
      </c>
      <c r="S35">
        <f t="shared" si="7"/>
        <v>0</v>
      </c>
      <c r="T35">
        <f t="shared" si="8"/>
        <v>0</v>
      </c>
      <c r="U35">
        <f t="shared" si="9"/>
        <v>0</v>
      </c>
      <c r="V35">
        <f t="shared" si="10"/>
        <v>0</v>
      </c>
      <c r="W35">
        <f t="shared" si="11"/>
        <v>0</v>
      </c>
      <c r="X35">
        <f t="shared" si="12"/>
        <v>0</v>
      </c>
      <c r="Y35">
        <f t="shared" si="13"/>
        <v>0</v>
      </c>
      <c r="AA35">
        <v>0</v>
      </c>
      <c r="AB35">
        <f t="shared" si="14"/>
        <v>24.79</v>
      </c>
      <c r="AC35">
        <f aca="true" t="shared" si="29" ref="AC35:AJ36">AL35</f>
        <v>24.79</v>
      </c>
      <c r="AD35">
        <f t="shared" si="29"/>
        <v>0</v>
      </c>
      <c r="AE35">
        <f t="shared" si="29"/>
        <v>0</v>
      </c>
      <c r="AF35">
        <f t="shared" si="29"/>
        <v>0</v>
      </c>
      <c r="AG35">
        <f t="shared" si="29"/>
        <v>0</v>
      </c>
      <c r="AH35">
        <f t="shared" si="29"/>
        <v>0</v>
      </c>
      <c r="AI35">
        <f t="shared" si="29"/>
        <v>0</v>
      </c>
      <c r="AJ35">
        <f t="shared" si="29"/>
        <v>0</v>
      </c>
      <c r="AK35">
        <v>24.79</v>
      </c>
      <c r="AL35">
        <v>24.79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f t="shared" si="15"/>
        <v>89.3</v>
      </c>
      <c r="AU35">
        <f t="shared" si="16"/>
        <v>65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H35">
        <v>3</v>
      </c>
      <c r="BI35">
        <v>2</v>
      </c>
      <c r="BM35">
        <v>57</v>
      </c>
      <c r="BN35">
        <v>0</v>
      </c>
      <c r="BP35">
        <v>0</v>
      </c>
      <c r="BQ35">
        <v>3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95</v>
      </c>
      <c r="CA35">
        <v>65</v>
      </c>
      <c r="CF35">
        <v>0</v>
      </c>
      <c r="CG35">
        <v>0</v>
      </c>
      <c r="CM35">
        <v>0</v>
      </c>
      <c r="CO35">
        <v>0</v>
      </c>
      <c r="CP35">
        <f t="shared" si="17"/>
        <v>247.9</v>
      </c>
      <c r="CQ35">
        <f t="shared" si="18"/>
        <v>24.79</v>
      </c>
      <c r="CR35">
        <f t="shared" si="19"/>
        <v>0</v>
      </c>
      <c r="CS35">
        <f t="shared" si="20"/>
        <v>0</v>
      </c>
      <c r="CT35">
        <f t="shared" si="21"/>
        <v>0</v>
      </c>
      <c r="CU35">
        <f t="shared" si="22"/>
        <v>0</v>
      </c>
      <c r="CV35">
        <f t="shared" si="23"/>
        <v>0</v>
      </c>
      <c r="CW35">
        <f t="shared" si="24"/>
        <v>0</v>
      </c>
      <c r="CX35">
        <f t="shared" si="25"/>
        <v>0</v>
      </c>
      <c r="CY35">
        <f t="shared" si="26"/>
        <v>0</v>
      </c>
      <c r="CZ35">
        <f t="shared" si="27"/>
        <v>0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1003</v>
      </c>
      <c r="DV35" t="s">
        <v>46</v>
      </c>
      <c r="DW35" t="s">
        <v>46</v>
      </c>
      <c r="DX35">
        <v>1</v>
      </c>
      <c r="EE35">
        <v>6440286</v>
      </c>
      <c r="EF35">
        <v>3</v>
      </c>
      <c r="EG35" t="s">
        <v>40</v>
      </c>
      <c r="EH35">
        <v>0</v>
      </c>
      <c r="EJ35">
        <v>2</v>
      </c>
      <c r="EK35">
        <v>57</v>
      </c>
      <c r="EL35" t="s">
        <v>64</v>
      </c>
      <c r="EM35" t="s">
        <v>65</v>
      </c>
      <c r="EQ35">
        <v>0</v>
      </c>
      <c r="ER35">
        <v>24.79</v>
      </c>
      <c r="ES35">
        <v>24.79</v>
      </c>
      <c r="ET35">
        <v>0</v>
      </c>
      <c r="EU35">
        <v>0</v>
      </c>
      <c r="EV35">
        <v>0</v>
      </c>
      <c r="EW35">
        <v>0</v>
      </c>
      <c r="EX35">
        <v>0</v>
      </c>
    </row>
    <row r="36" spans="1:154" ht="12.75">
      <c r="A36">
        <v>18</v>
      </c>
      <c r="B36">
        <v>1</v>
      </c>
      <c r="C36">
        <v>58</v>
      </c>
      <c r="E36" t="s">
        <v>69</v>
      </c>
      <c r="F36" t="s">
        <v>67</v>
      </c>
      <c r="G36" t="s">
        <v>70</v>
      </c>
      <c r="H36" t="s">
        <v>46</v>
      </c>
      <c r="I36">
        <f>I34*J36</f>
        <v>10</v>
      </c>
      <c r="J36">
        <v>50</v>
      </c>
      <c r="O36">
        <f t="shared" si="3"/>
        <v>158.3</v>
      </c>
      <c r="P36">
        <f t="shared" si="4"/>
        <v>158.3</v>
      </c>
      <c r="Q36">
        <f t="shared" si="5"/>
        <v>0</v>
      </c>
      <c r="R36">
        <f t="shared" si="6"/>
        <v>0</v>
      </c>
      <c r="S36">
        <f t="shared" si="7"/>
        <v>0</v>
      </c>
      <c r="T36">
        <f t="shared" si="8"/>
        <v>0</v>
      </c>
      <c r="U36">
        <f t="shared" si="9"/>
        <v>0</v>
      </c>
      <c r="V36">
        <f t="shared" si="10"/>
        <v>0</v>
      </c>
      <c r="W36">
        <f t="shared" si="11"/>
        <v>0</v>
      </c>
      <c r="X36">
        <f t="shared" si="12"/>
        <v>0</v>
      </c>
      <c r="Y36">
        <f t="shared" si="13"/>
        <v>0</v>
      </c>
      <c r="AA36">
        <v>0</v>
      </c>
      <c r="AB36">
        <f t="shared" si="14"/>
        <v>15.83</v>
      </c>
      <c r="AC36">
        <f t="shared" si="29"/>
        <v>15.83</v>
      </c>
      <c r="AD36">
        <f t="shared" si="29"/>
        <v>0</v>
      </c>
      <c r="AE36">
        <f t="shared" si="29"/>
        <v>0</v>
      </c>
      <c r="AF36">
        <f t="shared" si="29"/>
        <v>0</v>
      </c>
      <c r="AG36">
        <f t="shared" si="29"/>
        <v>0</v>
      </c>
      <c r="AH36">
        <f t="shared" si="29"/>
        <v>0</v>
      </c>
      <c r="AI36">
        <f t="shared" si="29"/>
        <v>0</v>
      </c>
      <c r="AJ36">
        <f t="shared" si="29"/>
        <v>0</v>
      </c>
      <c r="AK36">
        <v>15.83</v>
      </c>
      <c r="AL36">
        <v>15.83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f t="shared" si="15"/>
        <v>89.3</v>
      </c>
      <c r="AU36">
        <f t="shared" si="16"/>
        <v>65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1</v>
      </c>
      <c r="BH36">
        <v>3</v>
      </c>
      <c r="BI36">
        <v>2</v>
      </c>
      <c r="BM36">
        <v>57</v>
      </c>
      <c r="BN36">
        <v>0</v>
      </c>
      <c r="BP36">
        <v>0</v>
      </c>
      <c r="BQ36">
        <v>3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95</v>
      </c>
      <c r="CA36">
        <v>65</v>
      </c>
      <c r="CF36">
        <v>0</v>
      </c>
      <c r="CG36">
        <v>0</v>
      </c>
      <c r="CM36">
        <v>0</v>
      </c>
      <c r="CO36">
        <v>0</v>
      </c>
      <c r="CP36">
        <f t="shared" si="17"/>
        <v>158.3</v>
      </c>
      <c r="CQ36">
        <f t="shared" si="18"/>
        <v>15.83</v>
      </c>
      <c r="CR36">
        <f t="shared" si="19"/>
        <v>0</v>
      </c>
      <c r="CS36">
        <f t="shared" si="20"/>
        <v>0</v>
      </c>
      <c r="CT36">
        <f t="shared" si="21"/>
        <v>0</v>
      </c>
      <c r="CU36">
        <f t="shared" si="22"/>
        <v>0</v>
      </c>
      <c r="CV36">
        <f t="shared" si="23"/>
        <v>0</v>
      </c>
      <c r="CW36">
        <f t="shared" si="24"/>
        <v>0</v>
      </c>
      <c r="CX36">
        <f t="shared" si="25"/>
        <v>0</v>
      </c>
      <c r="CY36">
        <f t="shared" si="26"/>
        <v>0</v>
      </c>
      <c r="CZ36">
        <f t="shared" si="27"/>
        <v>0</v>
      </c>
      <c r="DN36">
        <v>0</v>
      </c>
      <c r="DO36">
        <v>0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1003</v>
      </c>
      <c r="DV36" t="s">
        <v>46</v>
      </c>
      <c r="DW36" t="s">
        <v>46</v>
      </c>
      <c r="DX36">
        <v>1</v>
      </c>
      <c r="EE36">
        <v>6440286</v>
      </c>
      <c r="EF36">
        <v>3</v>
      </c>
      <c r="EG36" t="s">
        <v>40</v>
      </c>
      <c r="EH36">
        <v>0</v>
      </c>
      <c r="EJ36">
        <v>2</v>
      </c>
      <c r="EK36">
        <v>57</v>
      </c>
      <c r="EL36" t="s">
        <v>64</v>
      </c>
      <c r="EM36" t="s">
        <v>65</v>
      </c>
      <c r="EQ36">
        <v>0</v>
      </c>
      <c r="ER36">
        <v>15.83</v>
      </c>
      <c r="ES36">
        <v>15.83</v>
      </c>
      <c r="ET36">
        <v>0</v>
      </c>
      <c r="EU36">
        <v>0</v>
      </c>
      <c r="EV36">
        <v>0</v>
      </c>
      <c r="EW36">
        <v>0</v>
      </c>
      <c r="EX36">
        <v>0</v>
      </c>
    </row>
    <row r="37" spans="1:155" ht="12.75">
      <c r="A37">
        <v>17</v>
      </c>
      <c r="B37">
        <v>1</v>
      </c>
      <c r="C37">
        <f>ROW(SmtRes!A78)</f>
        <v>78</v>
      </c>
      <c r="D37">
        <f>ROW(EtalonRes!A71)</f>
        <v>71</v>
      </c>
      <c r="E37" t="s">
        <v>71</v>
      </c>
      <c r="F37" t="s">
        <v>72</v>
      </c>
      <c r="G37" t="s">
        <v>73</v>
      </c>
      <c r="H37" t="s">
        <v>74</v>
      </c>
      <c r="I37">
        <v>0.003254</v>
      </c>
      <c r="J37">
        <v>0</v>
      </c>
      <c r="O37">
        <f t="shared" si="3"/>
        <v>31.61</v>
      </c>
      <c r="P37">
        <f t="shared" si="4"/>
        <v>3.4</v>
      </c>
      <c r="Q37">
        <f t="shared" si="5"/>
        <v>7.02</v>
      </c>
      <c r="R37">
        <f t="shared" si="6"/>
        <v>0.98</v>
      </c>
      <c r="S37">
        <f t="shared" si="7"/>
        <v>21.19</v>
      </c>
      <c r="T37">
        <f t="shared" si="8"/>
        <v>0</v>
      </c>
      <c r="U37">
        <f t="shared" si="9"/>
        <v>0.1516364</v>
      </c>
      <c r="V37">
        <f t="shared" si="10"/>
        <v>0.0069310199999999995</v>
      </c>
      <c r="W37">
        <f t="shared" si="11"/>
        <v>0</v>
      </c>
      <c r="X37">
        <f t="shared" si="12"/>
        <v>19.8</v>
      </c>
      <c r="Y37">
        <f t="shared" si="13"/>
        <v>14.41</v>
      </c>
      <c r="AA37">
        <v>0</v>
      </c>
      <c r="AB37">
        <f t="shared" si="14"/>
        <v>1426.49</v>
      </c>
      <c r="AC37">
        <f>(ES37)</f>
        <v>412.58</v>
      </c>
      <c r="AD37">
        <f>(ET37)</f>
        <v>565.15</v>
      </c>
      <c r="AE37">
        <f>(EU37)</f>
        <v>20.79</v>
      </c>
      <c r="AF37">
        <f>(EV37)</f>
        <v>448.76</v>
      </c>
      <c r="AG37">
        <f>(AP37)</f>
        <v>0</v>
      </c>
      <c r="AH37">
        <f>(EW37)</f>
        <v>46.6</v>
      </c>
      <c r="AI37">
        <f>(EX37)</f>
        <v>2.13</v>
      </c>
      <c r="AJ37">
        <f>(AS37)</f>
        <v>0</v>
      </c>
      <c r="AK37">
        <v>1426.49</v>
      </c>
      <c r="AL37">
        <v>412.58</v>
      </c>
      <c r="AM37">
        <v>565.15</v>
      </c>
      <c r="AN37">
        <v>20.79</v>
      </c>
      <c r="AO37">
        <v>448.76</v>
      </c>
      <c r="AP37">
        <v>0</v>
      </c>
      <c r="AQ37">
        <v>46.6</v>
      </c>
      <c r="AR37">
        <v>2.13</v>
      </c>
      <c r="AS37">
        <v>0</v>
      </c>
      <c r="AT37">
        <f t="shared" si="15"/>
        <v>89.3</v>
      </c>
      <c r="AU37">
        <f t="shared" si="16"/>
        <v>65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14.51</v>
      </c>
      <c r="BB37">
        <v>3.82</v>
      </c>
      <c r="BC37">
        <v>2.53</v>
      </c>
      <c r="BH37">
        <v>0</v>
      </c>
      <c r="BI37">
        <v>2</v>
      </c>
      <c r="BJ37" t="s">
        <v>75</v>
      </c>
      <c r="BM37">
        <v>57</v>
      </c>
      <c r="BN37">
        <v>0</v>
      </c>
      <c r="BO37" t="s">
        <v>72</v>
      </c>
      <c r="BP37">
        <v>1</v>
      </c>
      <c r="BQ37">
        <v>3</v>
      </c>
      <c r="BR37">
        <v>0</v>
      </c>
      <c r="BS37">
        <v>14.51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95</v>
      </c>
      <c r="CA37">
        <v>65</v>
      </c>
      <c r="CF37">
        <v>0</v>
      </c>
      <c r="CG37">
        <v>0</v>
      </c>
      <c r="CM37">
        <v>0</v>
      </c>
      <c r="CO37">
        <v>0</v>
      </c>
      <c r="CP37">
        <f t="shared" si="17"/>
        <v>31.61</v>
      </c>
      <c r="CQ37">
        <f t="shared" si="18"/>
        <v>1043.8274</v>
      </c>
      <c r="CR37">
        <f t="shared" si="19"/>
        <v>2158.873</v>
      </c>
      <c r="CS37">
        <f t="shared" si="20"/>
        <v>301.6629</v>
      </c>
      <c r="CT37">
        <f t="shared" si="21"/>
        <v>6511.5076</v>
      </c>
      <c r="CU37">
        <f t="shared" si="22"/>
        <v>0</v>
      </c>
      <c r="CV37">
        <f t="shared" si="23"/>
        <v>46.6</v>
      </c>
      <c r="CW37">
        <f t="shared" si="24"/>
        <v>2.13</v>
      </c>
      <c r="CX37">
        <f t="shared" si="25"/>
        <v>0</v>
      </c>
      <c r="CY37">
        <f t="shared" si="26"/>
        <v>19.797810000000002</v>
      </c>
      <c r="CZ37">
        <f t="shared" si="27"/>
        <v>14.410500000000003</v>
      </c>
      <c r="DN37">
        <v>0</v>
      </c>
      <c r="DO37">
        <v>0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1009</v>
      </c>
      <c r="DV37" t="s">
        <v>74</v>
      </c>
      <c r="DW37" t="s">
        <v>74</v>
      </c>
      <c r="DX37">
        <v>1000</v>
      </c>
      <c r="EE37">
        <v>6440286</v>
      </c>
      <c r="EF37">
        <v>3</v>
      </c>
      <c r="EG37" t="s">
        <v>40</v>
      </c>
      <c r="EH37">
        <v>0</v>
      </c>
      <c r="EJ37">
        <v>2</v>
      </c>
      <c r="EK37">
        <v>57</v>
      </c>
      <c r="EL37" t="s">
        <v>64</v>
      </c>
      <c r="EM37" t="s">
        <v>65</v>
      </c>
      <c r="EQ37">
        <v>0</v>
      </c>
      <c r="ER37">
        <v>1426.49</v>
      </c>
      <c r="ES37">
        <v>412.58</v>
      </c>
      <c r="ET37">
        <v>565.15</v>
      </c>
      <c r="EU37">
        <v>20.79</v>
      </c>
      <c r="EV37">
        <v>448.76</v>
      </c>
      <c r="EW37">
        <v>46.6</v>
      </c>
      <c r="EX37">
        <v>2.13</v>
      </c>
      <c r="EY37">
        <v>0</v>
      </c>
    </row>
    <row r="38" spans="1:154" ht="12.75">
      <c r="A38">
        <v>18</v>
      </c>
      <c r="B38">
        <v>1</v>
      </c>
      <c r="C38">
        <v>76</v>
      </c>
      <c r="E38" t="s">
        <v>76</v>
      </c>
      <c r="F38" t="s">
        <v>77</v>
      </c>
      <c r="G38" t="s">
        <v>78</v>
      </c>
      <c r="H38" t="s">
        <v>74</v>
      </c>
      <c r="I38">
        <f>I37*J38</f>
        <v>0.003254</v>
      </c>
      <c r="J38">
        <v>1</v>
      </c>
      <c r="O38">
        <f t="shared" si="3"/>
        <v>563.11</v>
      </c>
      <c r="P38">
        <f t="shared" si="4"/>
        <v>563.11</v>
      </c>
      <c r="Q38">
        <f t="shared" si="5"/>
        <v>0</v>
      </c>
      <c r="R38">
        <f t="shared" si="6"/>
        <v>0</v>
      </c>
      <c r="S38">
        <f t="shared" si="7"/>
        <v>0</v>
      </c>
      <c r="T38">
        <f t="shared" si="8"/>
        <v>0</v>
      </c>
      <c r="U38">
        <f t="shared" si="9"/>
        <v>0</v>
      </c>
      <c r="V38">
        <f t="shared" si="10"/>
        <v>0</v>
      </c>
      <c r="W38">
        <f t="shared" si="11"/>
        <v>0</v>
      </c>
      <c r="X38">
        <f t="shared" si="12"/>
        <v>0</v>
      </c>
      <c r="Y38">
        <f t="shared" si="13"/>
        <v>0</v>
      </c>
      <c r="AA38">
        <v>0</v>
      </c>
      <c r="AB38">
        <f t="shared" si="14"/>
        <v>68400</v>
      </c>
      <c r="AC38">
        <f aca="true" t="shared" si="30" ref="AC38:AJ38">AL38</f>
        <v>68400</v>
      </c>
      <c r="AD38">
        <f t="shared" si="30"/>
        <v>0</v>
      </c>
      <c r="AE38">
        <f t="shared" si="30"/>
        <v>0</v>
      </c>
      <c r="AF38">
        <f t="shared" si="30"/>
        <v>0</v>
      </c>
      <c r="AG38">
        <f t="shared" si="30"/>
        <v>0</v>
      </c>
      <c r="AH38">
        <f t="shared" si="30"/>
        <v>0</v>
      </c>
      <c r="AI38">
        <f t="shared" si="30"/>
        <v>0</v>
      </c>
      <c r="AJ38">
        <f t="shared" si="30"/>
        <v>0</v>
      </c>
      <c r="AK38">
        <v>68400</v>
      </c>
      <c r="AL38">
        <v>68400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f t="shared" si="15"/>
        <v>89.3</v>
      </c>
      <c r="AU38">
        <f t="shared" si="16"/>
        <v>65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2.53</v>
      </c>
      <c r="BH38">
        <v>3</v>
      </c>
      <c r="BI38">
        <v>2</v>
      </c>
      <c r="BM38">
        <v>57</v>
      </c>
      <c r="BN38">
        <v>0</v>
      </c>
      <c r="BP38">
        <v>0</v>
      </c>
      <c r="BQ38">
        <v>3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95</v>
      </c>
      <c r="CA38">
        <v>65</v>
      </c>
      <c r="CF38">
        <v>0</v>
      </c>
      <c r="CG38">
        <v>0</v>
      </c>
      <c r="CM38">
        <v>0</v>
      </c>
      <c r="CO38">
        <v>0</v>
      </c>
      <c r="CP38">
        <f t="shared" si="17"/>
        <v>563.11</v>
      </c>
      <c r="CQ38">
        <f t="shared" si="18"/>
        <v>173052</v>
      </c>
      <c r="CR38">
        <f t="shared" si="19"/>
        <v>0</v>
      </c>
      <c r="CS38">
        <f t="shared" si="20"/>
        <v>0</v>
      </c>
      <c r="CT38">
        <f t="shared" si="21"/>
        <v>0</v>
      </c>
      <c r="CU38">
        <f t="shared" si="22"/>
        <v>0</v>
      </c>
      <c r="CV38">
        <f t="shared" si="23"/>
        <v>0</v>
      </c>
      <c r="CW38">
        <f t="shared" si="24"/>
        <v>0</v>
      </c>
      <c r="CX38">
        <f t="shared" si="25"/>
        <v>0</v>
      </c>
      <c r="CY38">
        <f t="shared" si="26"/>
        <v>0</v>
      </c>
      <c r="CZ38">
        <f t="shared" si="27"/>
        <v>0</v>
      </c>
      <c r="DN38">
        <v>0</v>
      </c>
      <c r="DO38">
        <v>0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1009</v>
      </c>
      <c r="DV38" t="s">
        <v>74</v>
      </c>
      <c r="DW38" t="s">
        <v>74</v>
      </c>
      <c r="DX38">
        <v>1000</v>
      </c>
      <c r="EE38">
        <v>6440286</v>
      </c>
      <c r="EF38">
        <v>3</v>
      </c>
      <c r="EG38" t="s">
        <v>40</v>
      </c>
      <c r="EH38">
        <v>0</v>
      </c>
      <c r="EJ38">
        <v>2</v>
      </c>
      <c r="EK38">
        <v>57</v>
      </c>
      <c r="EL38" t="s">
        <v>64</v>
      </c>
      <c r="EM38" t="s">
        <v>65</v>
      </c>
      <c r="EQ38">
        <v>0</v>
      </c>
      <c r="ER38">
        <v>68400</v>
      </c>
      <c r="ES38">
        <v>68400</v>
      </c>
      <c r="ET38">
        <v>0</v>
      </c>
      <c r="EU38">
        <v>0</v>
      </c>
      <c r="EV38">
        <v>0</v>
      </c>
      <c r="EW38">
        <v>0</v>
      </c>
      <c r="EX38">
        <v>0</v>
      </c>
    </row>
    <row r="40" spans="1:39" ht="12.75">
      <c r="A40" s="2">
        <v>51</v>
      </c>
      <c r="B40" s="2">
        <f>B24</f>
        <v>1</v>
      </c>
      <c r="C40" s="2">
        <f>A24</f>
        <v>4</v>
      </c>
      <c r="D40" s="2">
        <f>ROW(A24)</f>
        <v>24</v>
      </c>
      <c r="E40" s="2"/>
      <c r="F40" s="2" t="str">
        <f>IF(F24&lt;&gt;"",F24,"")</f>
        <v>Новый раздел</v>
      </c>
      <c r="G40" s="2" t="str">
        <f>IF(G24&lt;&gt;"",G24,"")</f>
        <v>Демонтаж/монтаж</v>
      </c>
      <c r="H40" s="2"/>
      <c r="I40" s="2"/>
      <c r="J40" s="2"/>
      <c r="K40" s="2"/>
      <c r="L40" s="2"/>
      <c r="M40" s="2"/>
      <c r="N40" s="2"/>
      <c r="O40" s="2">
        <f aca="true" t="shared" si="31" ref="O40:Y40">ROUND(AB40,2)</f>
        <v>8659.78</v>
      </c>
      <c r="P40" s="2">
        <f t="shared" si="31"/>
        <v>5820.63</v>
      </c>
      <c r="Q40" s="2">
        <f t="shared" si="31"/>
        <v>490.85</v>
      </c>
      <c r="R40" s="2">
        <f t="shared" si="31"/>
        <v>221.2</v>
      </c>
      <c r="S40" s="2">
        <f t="shared" si="31"/>
        <v>2348.3</v>
      </c>
      <c r="T40" s="2">
        <f t="shared" si="31"/>
        <v>0</v>
      </c>
      <c r="U40" s="2">
        <f t="shared" si="31"/>
        <v>16.79</v>
      </c>
      <c r="V40" s="2">
        <f t="shared" si="31"/>
        <v>1.65</v>
      </c>
      <c r="W40" s="2">
        <f t="shared" si="31"/>
        <v>0</v>
      </c>
      <c r="X40" s="2">
        <f t="shared" si="31"/>
        <v>2304.72</v>
      </c>
      <c r="Y40" s="2">
        <f t="shared" si="31"/>
        <v>1650.27</v>
      </c>
      <c r="Z40" s="2"/>
      <c r="AA40" s="2"/>
      <c r="AB40" s="2">
        <f>ROUND(SUMIF(AA28:AA38,"=0",O28:O38),2)</f>
        <v>8659.78</v>
      </c>
      <c r="AC40" s="2">
        <f>ROUND(SUMIF(AA28:AA38,"=0",P28:P38),2)</f>
        <v>5820.63</v>
      </c>
      <c r="AD40" s="2">
        <f>ROUND(SUMIF(AA28:AA38,"=0",Q28:Q38),2)</f>
        <v>490.85</v>
      </c>
      <c r="AE40" s="2">
        <f>ROUND(SUMIF(AA28:AA38,"=0",R28:R38),2)</f>
        <v>221.2</v>
      </c>
      <c r="AF40" s="2">
        <f>ROUND(SUMIF(AA28:AA38,"=0",S28:S38),2)</f>
        <v>2348.3</v>
      </c>
      <c r="AG40" s="2">
        <f>ROUND(SUMIF(AA28:AA38,"=0",T28:T38),2)</f>
        <v>0</v>
      </c>
      <c r="AH40" s="2">
        <f>ROUND(SUMIF(AA28:AA38,"=0",U28:U38),2)</f>
        <v>16.79</v>
      </c>
      <c r="AI40" s="2">
        <f>ROUND(SUMIF(AA28:AA38,"=0",V28:V38),2)</f>
        <v>1.65</v>
      </c>
      <c r="AJ40" s="2">
        <f>ROUND(SUMIF(AA28:AA38,"=0",W28:W38),2)</f>
        <v>0</v>
      </c>
      <c r="AK40" s="2">
        <f>ROUND(SUMIF(AA28:AA38,"=0",X28:X38),2)</f>
        <v>2304.72</v>
      </c>
      <c r="AL40" s="2">
        <f>ROUND(SUMIF(AA28:AA38,"=0",Y28:Y38),2)</f>
        <v>1650.27</v>
      </c>
      <c r="AM40" s="2">
        <v>0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201</v>
      </c>
      <c r="F42" s="3">
        <f>Source!O40</f>
        <v>8659.78</v>
      </c>
      <c r="G42" s="3" t="s">
        <v>79</v>
      </c>
      <c r="H42" s="3" t="s">
        <v>80</v>
      </c>
      <c r="I42" s="3"/>
      <c r="J42" s="3"/>
      <c r="K42" s="3">
        <v>201</v>
      </c>
      <c r="L42" s="3">
        <v>1</v>
      </c>
      <c r="M42" s="3">
        <v>3</v>
      </c>
      <c r="N42" s="3" t="s">
        <v>3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202</v>
      </c>
      <c r="F43" s="3">
        <f>Source!P40</f>
        <v>5820.63</v>
      </c>
      <c r="G43" s="3" t="s">
        <v>81</v>
      </c>
      <c r="H43" s="3" t="s">
        <v>82</v>
      </c>
      <c r="I43" s="3"/>
      <c r="J43" s="3"/>
      <c r="K43" s="3">
        <v>202</v>
      </c>
      <c r="L43" s="3">
        <v>2</v>
      </c>
      <c r="M43" s="3">
        <v>3</v>
      </c>
      <c r="N43" s="3" t="s">
        <v>3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203</v>
      </c>
      <c r="F44" s="3">
        <f>Source!Q40</f>
        <v>490.85</v>
      </c>
      <c r="G44" s="3" t="s">
        <v>83</v>
      </c>
      <c r="H44" s="3" t="s">
        <v>84</v>
      </c>
      <c r="I44" s="3"/>
      <c r="J44" s="3"/>
      <c r="K44" s="3">
        <v>203</v>
      </c>
      <c r="L44" s="3">
        <v>3</v>
      </c>
      <c r="M44" s="3">
        <v>3</v>
      </c>
      <c r="N44" s="3" t="s">
        <v>3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204</v>
      </c>
      <c r="F45" s="3">
        <f>Source!R40</f>
        <v>221.2</v>
      </c>
      <c r="G45" s="3" t="s">
        <v>85</v>
      </c>
      <c r="H45" s="3" t="s">
        <v>86</v>
      </c>
      <c r="I45" s="3"/>
      <c r="J45" s="3"/>
      <c r="K45" s="3">
        <v>204</v>
      </c>
      <c r="L45" s="3">
        <v>4</v>
      </c>
      <c r="M45" s="3">
        <v>3</v>
      </c>
      <c r="N45" s="3" t="s">
        <v>3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205</v>
      </c>
      <c r="F46" s="3">
        <f>Source!S40</f>
        <v>2348.3</v>
      </c>
      <c r="G46" s="3" t="s">
        <v>87</v>
      </c>
      <c r="H46" s="3" t="s">
        <v>88</v>
      </c>
      <c r="I46" s="3"/>
      <c r="J46" s="3"/>
      <c r="K46" s="3">
        <v>205</v>
      </c>
      <c r="L46" s="3">
        <v>5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206</v>
      </c>
      <c r="F47" s="3">
        <f>Source!T40</f>
        <v>0</v>
      </c>
      <c r="G47" s="3" t="s">
        <v>89</v>
      </c>
      <c r="H47" s="3" t="s">
        <v>90</v>
      </c>
      <c r="I47" s="3"/>
      <c r="J47" s="3"/>
      <c r="K47" s="3">
        <v>206</v>
      </c>
      <c r="L47" s="3">
        <v>6</v>
      </c>
      <c r="M47" s="3">
        <v>3</v>
      </c>
      <c r="N47" s="3" t="s">
        <v>3</v>
      </c>
    </row>
    <row r="48" spans="1:14" ht="12.75">
      <c r="A48" s="3">
        <v>50</v>
      </c>
      <c r="B48" s="3">
        <v>0</v>
      </c>
      <c r="C48" s="3">
        <v>0</v>
      </c>
      <c r="D48" s="3">
        <v>1</v>
      </c>
      <c r="E48" s="3">
        <v>207</v>
      </c>
      <c r="F48" s="3">
        <f>Source!U40</f>
        <v>16.79</v>
      </c>
      <c r="G48" s="3" t="s">
        <v>91</v>
      </c>
      <c r="H48" s="3" t="s">
        <v>92</v>
      </c>
      <c r="I48" s="3"/>
      <c r="J48" s="3"/>
      <c r="K48" s="3">
        <v>207</v>
      </c>
      <c r="L48" s="3">
        <v>7</v>
      </c>
      <c r="M48" s="3">
        <v>3</v>
      </c>
      <c r="N48" s="3" t="s">
        <v>3</v>
      </c>
    </row>
    <row r="49" spans="1:14" ht="12.75">
      <c r="A49" s="3">
        <v>50</v>
      </c>
      <c r="B49" s="3">
        <v>0</v>
      </c>
      <c r="C49" s="3">
        <v>0</v>
      </c>
      <c r="D49" s="3">
        <v>1</v>
      </c>
      <c r="E49" s="3">
        <v>208</v>
      </c>
      <c r="F49" s="3">
        <f>Source!V40</f>
        <v>1.65</v>
      </c>
      <c r="G49" s="3" t="s">
        <v>93</v>
      </c>
      <c r="H49" s="3" t="s">
        <v>94</v>
      </c>
      <c r="I49" s="3"/>
      <c r="J49" s="3"/>
      <c r="K49" s="3">
        <v>208</v>
      </c>
      <c r="L49" s="3">
        <v>8</v>
      </c>
      <c r="M49" s="3">
        <v>3</v>
      </c>
      <c r="N49" s="3" t="s">
        <v>3</v>
      </c>
    </row>
    <row r="50" spans="1:14" ht="12.75">
      <c r="A50" s="3">
        <v>50</v>
      </c>
      <c r="B50" s="3">
        <v>0</v>
      </c>
      <c r="C50" s="3">
        <v>0</v>
      </c>
      <c r="D50" s="3">
        <v>1</v>
      </c>
      <c r="E50" s="3">
        <v>209</v>
      </c>
      <c r="F50" s="3">
        <f>Source!W40</f>
        <v>0</v>
      </c>
      <c r="G50" s="3" t="s">
        <v>95</v>
      </c>
      <c r="H50" s="3" t="s">
        <v>96</v>
      </c>
      <c r="I50" s="3"/>
      <c r="J50" s="3"/>
      <c r="K50" s="3">
        <v>209</v>
      </c>
      <c r="L50" s="3">
        <v>9</v>
      </c>
      <c r="M50" s="3">
        <v>3</v>
      </c>
      <c r="N50" s="3" t="s">
        <v>3</v>
      </c>
    </row>
    <row r="51" spans="1:14" ht="12.75">
      <c r="A51" s="3">
        <v>50</v>
      </c>
      <c r="B51" s="3">
        <v>0</v>
      </c>
      <c r="C51" s="3">
        <v>0</v>
      </c>
      <c r="D51" s="3">
        <v>1</v>
      </c>
      <c r="E51" s="3">
        <v>210</v>
      </c>
      <c r="F51" s="3">
        <f>Source!X40</f>
        <v>2304.72</v>
      </c>
      <c r="G51" s="3" t="s">
        <v>97</v>
      </c>
      <c r="H51" s="3" t="s">
        <v>98</v>
      </c>
      <c r="I51" s="3"/>
      <c r="J51" s="3"/>
      <c r="K51" s="3">
        <v>210</v>
      </c>
      <c r="L51" s="3">
        <v>10</v>
      </c>
      <c r="M51" s="3">
        <v>3</v>
      </c>
      <c r="N51" s="3" t="s">
        <v>3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211</v>
      </c>
      <c r="F52" s="3">
        <f>Source!Y40</f>
        <v>1650.27</v>
      </c>
      <c r="G52" s="3" t="s">
        <v>99</v>
      </c>
      <c r="H52" s="3" t="s">
        <v>100</v>
      </c>
      <c r="I52" s="3"/>
      <c r="J52" s="3"/>
      <c r="K52" s="3">
        <v>211</v>
      </c>
      <c r="L52" s="3">
        <v>11</v>
      </c>
      <c r="M52" s="3">
        <v>3</v>
      </c>
      <c r="N52" s="3" t="s">
        <v>3</v>
      </c>
    </row>
    <row r="53" spans="1:14" ht="12.75">
      <c r="A53" s="3">
        <v>50</v>
      </c>
      <c r="B53" s="3">
        <v>1</v>
      </c>
      <c r="C53" s="3">
        <v>0</v>
      </c>
      <c r="D53" s="3">
        <v>2</v>
      </c>
      <c r="E53" s="3">
        <v>0</v>
      </c>
      <c r="F53" s="3">
        <f>ROUND(Source!F42+Source!F51+Source!F52,2)</f>
        <v>12614.77</v>
      </c>
      <c r="G53" s="3" t="s">
        <v>101</v>
      </c>
      <c r="H53" s="3" t="s">
        <v>102</v>
      </c>
      <c r="I53" s="3"/>
      <c r="J53" s="3"/>
      <c r="K53" s="3">
        <v>212</v>
      </c>
      <c r="L53" s="3">
        <v>12</v>
      </c>
      <c r="M53" s="3">
        <v>0</v>
      </c>
      <c r="N53" s="3" t="s">
        <v>3</v>
      </c>
    </row>
    <row r="54" spans="1:14" ht="12.75">
      <c r="A54" s="3">
        <v>50</v>
      </c>
      <c r="B54" s="3">
        <v>1</v>
      </c>
      <c r="C54" s="3">
        <v>0</v>
      </c>
      <c r="D54" s="3">
        <v>2</v>
      </c>
      <c r="E54" s="3">
        <v>0</v>
      </c>
      <c r="F54" s="3">
        <f>ROUND(Source!F53*0.18,2)</f>
        <v>2270.66</v>
      </c>
      <c r="G54" s="3" t="s">
        <v>103</v>
      </c>
      <c r="H54" s="3" t="s">
        <v>104</v>
      </c>
      <c r="I54" s="3"/>
      <c r="J54" s="3"/>
      <c r="K54" s="3">
        <v>212</v>
      </c>
      <c r="L54" s="3">
        <v>13</v>
      </c>
      <c r="M54" s="3">
        <v>0</v>
      </c>
      <c r="N54" s="3" t="s">
        <v>3</v>
      </c>
    </row>
    <row r="55" spans="1:14" ht="12.75">
      <c r="A55" s="3">
        <v>50</v>
      </c>
      <c r="B55" s="3">
        <v>1</v>
      </c>
      <c r="C55" s="3">
        <v>0</v>
      </c>
      <c r="D55" s="3">
        <v>2</v>
      </c>
      <c r="E55" s="3">
        <v>213</v>
      </c>
      <c r="F55" s="3">
        <f>ROUND(Source!F53+Source!F54,2)</f>
        <v>14885.43</v>
      </c>
      <c r="G55" s="3" t="s">
        <v>105</v>
      </c>
      <c r="H55" s="3" t="s">
        <v>106</v>
      </c>
      <c r="I55" s="3"/>
      <c r="J55" s="3"/>
      <c r="K55" s="3">
        <v>212</v>
      </c>
      <c r="L55" s="3">
        <v>14</v>
      </c>
      <c r="M55" s="3">
        <v>0</v>
      </c>
      <c r="N55" s="3" t="s">
        <v>3</v>
      </c>
    </row>
    <row r="56" ht="12.75">
      <c r="G56">
        <v>0</v>
      </c>
    </row>
    <row r="57" spans="1:67" ht="12.75">
      <c r="A57" s="1">
        <v>4</v>
      </c>
      <c r="B57" s="1">
        <v>1</v>
      </c>
      <c r="C57" s="1"/>
      <c r="D57" s="1">
        <f>ROW(A63)</f>
        <v>63</v>
      </c>
      <c r="E57" s="1"/>
      <c r="F57" s="1" t="s">
        <v>18</v>
      </c>
      <c r="G57" s="1" t="s">
        <v>107</v>
      </c>
      <c r="H57" s="1"/>
      <c r="I57" s="1"/>
      <c r="J57" s="1"/>
      <c r="K57" s="1"/>
      <c r="L57" s="1"/>
      <c r="M57" s="1"/>
      <c r="N57" s="1" t="s">
        <v>3</v>
      </c>
      <c r="O57" s="1"/>
      <c r="P57" s="1"/>
      <c r="Q57" s="1"/>
      <c r="R57" s="1" t="s">
        <v>3</v>
      </c>
      <c r="S57" s="1" t="s">
        <v>3</v>
      </c>
      <c r="T57" s="1" t="s">
        <v>3</v>
      </c>
      <c r="U57" s="1" t="s">
        <v>3</v>
      </c>
      <c r="V57" s="1"/>
      <c r="W57" s="1"/>
      <c r="X57" s="1">
        <v>0</v>
      </c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>
        <v>0</v>
      </c>
      <c r="AM57" s="1"/>
      <c r="AN57" s="1"/>
      <c r="AO57" s="1" t="s">
        <v>3</v>
      </c>
      <c r="AP57" s="1" t="s">
        <v>3</v>
      </c>
      <c r="AQ57" s="1" t="s">
        <v>3</v>
      </c>
      <c r="AR57" s="1"/>
      <c r="AS57" s="1"/>
      <c r="AT57" s="1" t="s">
        <v>3</v>
      </c>
      <c r="AU57" s="1" t="s">
        <v>3</v>
      </c>
      <c r="AV57" s="1" t="s">
        <v>3</v>
      </c>
      <c r="AW57" s="1" t="s">
        <v>3</v>
      </c>
      <c r="AX57" s="1" t="s">
        <v>3</v>
      </c>
      <c r="AY57" s="1" t="s">
        <v>3</v>
      </c>
      <c r="AZ57" s="1" t="s">
        <v>3</v>
      </c>
      <c r="BA57" s="1" t="s">
        <v>3</v>
      </c>
      <c r="BB57" s="1" t="s">
        <v>3</v>
      </c>
      <c r="BC57" s="1" t="s">
        <v>3</v>
      </c>
      <c r="BD57" s="1" t="s">
        <v>3</v>
      </c>
      <c r="BE57" s="1" t="s">
        <v>108</v>
      </c>
      <c r="BF57" s="1">
        <v>0</v>
      </c>
      <c r="BG57" s="1">
        <v>0</v>
      </c>
      <c r="BH57" s="1" t="s">
        <v>3</v>
      </c>
      <c r="BI57" s="1" t="s">
        <v>3</v>
      </c>
      <c r="BJ57" s="1" t="s">
        <v>3</v>
      </c>
      <c r="BK57" s="1" t="s">
        <v>3</v>
      </c>
      <c r="BL57" s="1" t="s">
        <v>3</v>
      </c>
      <c r="BM57" s="1">
        <v>0</v>
      </c>
      <c r="BN57" s="1" t="s">
        <v>3</v>
      </c>
      <c r="BO57" s="1">
        <v>0</v>
      </c>
    </row>
    <row r="59" spans="1:39" ht="12.75">
      <c r="A59" s="2">
        <v>52</v>
      </c>
      <c r="B59" s="2">
        <f aca="true" t="shared" si="32" ref="B59:AM59">B63</f>
        <v>1</v>
      </c>
      <c r="C59" s="2">
        <f t="shared" si="32"/>
        <v>4</v>
      </c>
      <c r="D59" s="2">
        <f t="shared" si="32"/>
        <v>57</v>
      </c>
      <c r="E59" s="2">
        <f t="shared" si="32"/>
        <v>0</v>
      </c>
      <c r="F59" s="2" t="str">
        <f t="shared" si="32"/>
        <v>Новый раздел</v>
      </c>
      <c r="G59" s="2" t="str">
        <f t="shared" si="32"/>
        <v>Пусконаладочные работы</v>
      </c>
      <c r="H59" s="2">
        <f t="shared" si="32"/>
        <v>0</v>
      </c>
      <c r="I59" s="2">
        <f t="shared" si="32"/>
        <v>0</v>
      </c>
      <c r="J59" s="2">
        <f t="shared" si="32"/>
        <v>0</v>
      </c>
      <c r="K59" s="2">
        <f t="shared" si="32"/>
        <v>0</v>
      </c>
      <c r="L59" s="2">
        <f t="shared" si="32"/>
        <v>0</v>
      </c>
      <c r="M59" s="2">
        <f t="shared" si="32"/>
        <v>0</v>
      </c>
      <c r="N59" s="2">
        <f t="shared" si="32"/>
        <v>0</v>
      </c>
      <c r="O59" s="2">
        <f t="shared" si="32"/>
        <v>1590.19</v>
      </c>
      <c r="P59" s="2">
        <f t="shared" si="32"/>
        <v>0</v>
      </c>
      <c r="Q59" s="2">
        <f t="shared" si="32"/>
        <v>0</v>
      </c>
      <c r="R59" s="2">
        <f t="shared" si="32"/>
        <v>0</v>
      </c>
      <c r="S59" s="2">
        <f t="shared" si="32"/>
        <v>1590.19</v>
      </c>
      <c r="T59" s="2">
        <f t="shared" si="32"/>
        <v>0</v>
      </c>
      <c r="U59" s="2">
        <f t="shared" si="32"/>
        <v>8.1</v>
      </c>
      <c r="V59" s="2">
        <f t="shared" si="32"/>
        <v>0</v>
      </c>
      <c r="W59" s="2">
        <f t="shared" si="32"/>
        <v>0</v>
      </c>
      <c r="X59" s="2">
        <f t="shared" si="32"/>
        <v>971.61</v>
      </c>
      <c r="Y59" s="2">
        <f t="shared" si="32"/>
        <v>636.08</v>
      </c>
      <c r="Z59" s="2">
        <f t="shared" si="32"/>
        <v>0</v>
      </c>
      <c r="AA59" s="2">
        <f t="shared" si="32"/>
        <v>0</v>
      </c>
      <c r="AB59" s="2">
        <f t="shared" si="32"/>
        <v>1590.19</v>
      </c>
      <c r="AC59" s="2">
        <f t="shared" si="32"/>
        <v>0</v>
      </c>
      <c r="AD59" s="2">
        <f t="shared" si="32"/>
        <v>0</v>
      </c>
      <c r="AE59" s="2">
        <f t="shared" si="32"/>
        <v>0</v>
      </c>
      <c r="AF59" s="2">
        <f t="shared" si="32"/>
        <v>1590.19</v>
      </c>
      <c r="AG59" s="2">
        <f t="shared" si="32"/>
        <v>0</v>
      </c>
      <c r="AH59" s="2">
        <f t="shared" si="32"/>
        <v>8.1</v>
      </c>
      <c r="AI59" s="2">
        <f t="shared" si="32"/>
        <v>0</v>
      </c>
      <c r="AJ59" s="2">
        <f t="shared" si="32"/>
        <v>0</v>
      </c>
      <c r="AK59" s="2">
        <f t="shared" si="32"/>
        <v>971.61</v>
      </c>
      <c r="AL59" s="2">
        <f t="shared" si="32"/>
        <v>636.08</v>
      </c>
      <c r="AM59" s="2">
        <f t="shared" si="32"/>
        <v>0</v>
      </c>
    </row>
    <row r="61" spans="1:155" ht="12.75">
      <c r="A61">
        <v>17</v>
      </c>
      <c r="B61">
        <v>1</v>
      </c>
      <c r="C61">
        <f>ROW(SmtRes!A83)</f>
        <v>83</v>
      </c>
      <c r="D61">
        <f>ROW(EtalonRes!A76)</f>
        <v>76</v>
      </c>
      <c r="E61" t="s">
        <v>109</v>
      </c>
      <c r="F61" t="s">
        <v>110</v>
      </c>
      <c r="G61" t="s">
        <v>111</v>
      </c>
      <c r="H61" t="s">
        <v>112</v>
      </c>
      <c r="I61">
        <v>1</v>
      </c>
      <c r="J61">
        <v>0</v>
      </c>
      <c r="O61">
        <f>ROUND(CP61,2)</f>
        <v>1590.19</v>
      </c>
      <c r="P61">
        <f>ROUND(CQ61*I61,2)</f>
        <v>0</v>
      </c>
      <c r="Q61">
        <f>ROUND(CR61*I61,2)</f>
        <v>0</v>
      </c>
      <c r="R61">
        <f>ROUND(CS61*I61,2)</f>
        <v>0</v>
      </c>
      <c r="S61">
        <f>ROUND(CT61*I61,2)</f>
        <v>1590.19</v>
      </c>
      <c r="T61">
        <f>ROUND(CU61*I61,2)</f>
        <v>0</v>
      </c>
      <c r="U61">
        <f>CV61*I61</f>
        <v>8.1</v>
      </c>
      <c r="V61">
        <f>CW61*I61</f>
        <v>0</v>
      </c>
      <c r="W61">
        <f>ROUND(CX61*I61,2)</f>
        <v>0</v>
      </c>
      <c r="X61">
        <f>ROUND(CY61,2)</f>
        <v>971.61</v>
      </c>
      <c r="Y61">
        <f>ROUND(CZ61,2)</f>
        <v>636.08</v>
      </c>
      <c r="AA61">
        <v>0</v>
      </c>
      <c r="AB61">
        <f>(AC61+AD61+AF61)</f>
        <v>109.593</v>
      </c>
      <c r="AC61">
        <f>(ES61)</f>
        <v>0</v>
      </c>
      <c r="AD61">
        <f>(ET61)</f>
        <v>0</v>
      </c>
      <c r="AE61">
        <f>(EU61)</f>
        <v>0</v>
      </c>
      <c r="AF61">
        <f>((EV61*0.3))</f>
        <v>109.593</v>
      </c>
      <c r="AG61">
        <f>(AP61)</f>
        <v>0</v>
      </c>
      <c r="AH61">
        <f>((EW61*0.3))</f>
        <v>8.1</v>
      </c>
      <c r="AI61">
        <f>(EX61)</f>
        <v>0</v>
      </c>
      <c r="AJ61">
        <f>(AS61)</f>
        <v>0</v>
      </c>
      <c r="AK61">
        <v>365.31</v>
      </c>
      <c r="AL61">
        <v>0</v>
      </c>
      <c r="AM61">
        <v>0</v>
      </c>
      <c r="AN61">
        <v>0</v>
      </c>
      <c r="AO61">
        <v>365.31</v>
      </c>
      <c r="AP61">
        <v>0</v>
      </c>
      <c r="AQ61">
        <v>27</v>
      </c>
      <c r="AR61">
        <v>0</v>
      </c>
      <c r="AS61">
        <v>0</v>
      </c>
      <c r="AT61">
        <f>(BZ61*0.94)</f>
        <v>61.099999999999994</v>
      </c>
      <c r="AU61">
        <f>CA61</f>
        <v>40</v>
      </c>
      <c r="AV61">
        <v>1</v>
      </c>
      <c r="AW61">
        <v>1</v>
      </c>
      <c r="AX61">
        <v>1</v>
      </c>
      <c r="AY61">
        <v>1</v>
      </c>
      <c r="AZ61">
        <v>14.51</v>
      </c>
      <c r="BA61">
        <v>14.51</v>
      </c>
      <c r="BB61">
        <v>1</v>
      </c>
      <c r="BC61">
        <v>1</v>
      </c>
      <c r="BH61">
        <v>0</v>
      </c>
      <c r="BI61">
        <v>3</v>
      </c>
      <c r="BJ61" t="s">
        <v>113</v>
      </c>
      <c r="BM61">
        <v>60</v>
      </c>
      <c r="BN61">
        <v>0</v>
      </c>
      <c r="BO61" t="s">
        <v>110</v>
      </c>
      <c r="BP61">
        <v>1</v>
      </c>
      <c r="BQ61">
        <v>4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Z61">
        <v>65</v>
      </c>
      <c r="CA61">
        <v>40</v>
      </c>
      <c r="CF61">
        <v>0</v>
      </c>
      <c r="CG61">
        <v>0</v>
      </c>
      <c r="CM61">
        <v>0</v>
      </c>
      <c r="CO61">
        <v>0</v>
      </c>
      <c r="CP61">
        <f>(P61+Q61+S61)</f>
        <v>1590.19</v>
      </c>
      <c r="CQ61">
        <f>(AC61)*BC61</f>
        <v>0</v>
      </c>
      <c r="CR61">
        <f>(AD61)*BB61</f>
        <v>0</v>
      </c>
      <c r="CS61">
        <f>(AE61)*BS61</f>
        <v>0</v>
      </c>
      <c r="CT61">
        <f>(AF61)*BA61</f>
        <v>1590.19443</v>
      </c>
      <c r="CU61">
        <f>(AG61)*BT61</f>
        <v>0</v>
      </c>
      <c r="CV61">
        <f>(AH61)*BU61</f>
        <v>8.1</v>
      </c>
      <c r="CW61">
        <f>(AI61)*BV61</f>
        <v>0</v>
      </c>
      <c r="CX61">
        <f>(AJ61)*BW61</f>
        <v>0</v>
      </c>
      <c r="CY61">
        <f>(((S61+R61)*AT61)/100)</f>
        <v>971.60609</v>
      </c>
      <c r="CZ61">
        <f>(((S61+R61)*CA61)/100)</f>
        <v>636.076</v>
      </c>
      <c r="DG61" t="s">
        <v>114</v>
      </c>
      <c r="DI61" t="s">
        <v>114</v>
      </c>
      <c r="DN61">
        <v>0</v>
      </c>
      <c r="DO61">
        <v>0</v>
      </c>
      <c r="DP61">
        <v>1</v>
      </c>
      <c r="DQ61">
        <v>1</v>
      </c>
      <c r="DR61">
        <v>1</v>
      </c>
      <c r="DS61">
        <v>1</v>
      </c>
      <c r="DT61">
        <v>1</v>
      </c>
      <c r="DU61">
        <v>1013</v>
      </c>
      <c r="DV61" t="s">
        <v>112</v>
      </c>
      <c r="DW61" t="s">
        <v>112</v>
      </c>
      <c r="DX61">
        <v>1</v>
      </c>
      <c r="EE61">
        <v>6440289</v>
      </c>
      <c r="EF61">
        <v>4</v>
      </c>
      <c r="EG61" t="s">
        <v>107</v>
      </c>
      <c r="EH61">
        <v>0</v>
      </c>
      <c r="EJ61">
        <v>3</v>
      </c>
      <c r="EK61">
        <v>60</v>
      </c>
      <c r="EL61" t="s">
        <v>107</v>
      </c>
      <c r="EM61" t="s">
        <v>115</v>
      </c>
      <c r="EQ61">
        <v>0</v>
      </c>
      <c r="ER61">
        <v>365.31</v>
      </c>
      <c r="ES61">
        <v>0</v>
      </c>
      <c r="ET61">
        <v>0</v>
      </c>
      <c r="EU61">
        <v>0</v>
      </c>
      <c r="EV61">
        <v>365.31</v>
      </c>
      <c r="EW61">
        <v>27</v>
      </c>
      <c r="EX61">
        <v>0</v>
      </c>
      <c r="EY61">
        <v>0</v>
      </c>
    </row>
    <row r="63" spans="1:39" ht="12.75">
      <c r="A63" s="2">
        <v>51</v>
      </c>
      <c r="B63" s="2">
        <f>B57</f>
        <v>1</v>
      </c>
      <c r="C63" s="2">
        <f>A57</f>
        <v>4</v>
      </c>
      <c r="D63" s="2">
        <f>ROW(A57)</f>
        <v>57</v>
      </c>
      <c r="E63" s="2"/>
      <c r="F63" s="2" t="str">
        <f>IF(F57&lt;&gt;"",F57,"")</f>
        <v>Новый раздел</v>
      </c>
      <c r="G63" s="2" t="str">
        <f>IF(G57&lt;&gt;"",G57,"")</f>
        <v>Пусконаладочные работы</v>
      </c>
      <c r="H63" s="2"/>
      <c r="I63" s="2"/>
      <c r="J63" s="2"/>
      <c r="K63" s="2"/>
      <c r="L63" s="2"/>
      <c r="M63" s="2"/>
      <c r="N63" s="2"/>
      <c r="O63" s="2">
        <f aca="true" t="shared" si="33" ref="O63:Y63">ROUND(AB63,2)</f>
        <v>1590.19</v>
      </c>
      <c r="P63" s="2">
        <f t="shared" si="33"/>
        <v>0</v>
      </c>
      <c r="Q63" s="2">
        <f t="shared" si="33"/>
        <v>0</v>
      </c>
      <c r="R63" s="2">
        <f t="shared" si="33"/>
        <v>0</v>
      </c>
      <c r="S63" s="2">
        <f t="shared" si="33"/>
        <v>1590.19</v>
      </c>
      <c r="T63" s="2">
        <f t="shared" si="33"/>
        <v>0</v>
      </c>
      <c r="U63" s="2">
        <f t="shared" si="33"/>
        <v>8.1</v>
      </c>
      <c r="V63" s="2">
        <f t="shared" si="33"/>
        <v>0</v>
      </c>
      <c r="W63" s="2">
        <f t="shared" si="33"/>
        <v>0</v>
      </c>
      <c r="X63" s="2">
        <f t="shared" si="33"/>
        <v>971.61</v>
      </c>
      <c r="Y63" s="2">
        <f t="shared" si="33"/>
        <v>636.08</v>
      </c>
      <c r="Z63" s="2"/>
      <c r="AA63" s="2"/>
      <c r="AB63" s="2">
        <f>ROUND(SUMIF(AA61:AA61,"=0",O61:O61),2)</f>
        <v>1590.19</v>
      </c>
      <c r="AC63" s="2">
        <f>ROUND(SUMIF(AA61:AA61,"=0",P61:P61),2)</f>
        <v>0</v>
      </c>
      <c r="AD63" s="2">
        <f>ROUND(SUMIF(AA61:AA61,"=0",Q61:Q61),2)</f>
        <v>0</v>
      </c>
      <c r="AE63" s="2">
        <f>ROUND(SUMIF(AA61:AA61,"=0",R61:R61),2)</f>
        <v>0</v>
      </c>
      <c r="AF63" s="2">
        <f>ROUND(SUMIF(AA61:AA61,"=0",S61:S61),2)</f>
        <v>1590.19</v>
      </c>
      <c r="AG63" s="2">
        <f>ROUND(SUMIF(AA61:AA61,"=0",T61:T61),2)</f>
        <v>0</v>
      </c>
      <c r="AH63" s="2">
        <f>ROUND(SUMIF(AA61:AA61,"=0",U61:U61),2)</f>
        <v>8.1</v>
      </c>
      <c r="AI63" s="2">
        <f>ROUND(SUMIF(AA61:AA61,"=0",V61:V61),2)</f>
        <v>0</v>
      </c>
      <c r="AJ63" s="2">
        <f>ROUND(SUMIF(AA61:AA61,"=0",W61:W61),2)</f>
        <v>0</v>
      </c>
      <c r="AK63" s="2">
        <f>ROUND(SUMIF(AA61:AA61,"=0",X61:X61),2)</f>
        <v>971.61</v>
      </c>
      <c r="AL63" s="2">
        <f>ROUND(SUMIF(AA61:AA61,"=0",Y61:Y61),2)</f>
        <v>636.08</v>
      </c>
      <c r="AM63" s="2">
        <v>0</v>
      </c>
    </row>
    <row r="65" spans="1:14" ht="12.75">
      <c r="A65" s="3">
        <v>50</v>
      </c>
      <c r="B65" s="3">
        <v>0</v>
      </c>
      <c r="C65" s="3">
        <v>0</v>
      </c>
      <c r="D65" s="3">
        <v>1</v>
      </c>
      <c r="E65" s="3">
        <v>201</v>
      </c>
      <c r="F65" s="3">
        <f>Source!O63</f>
        <v>1590.19</v>
      </c>
      <c r="G65" s="3" t="s">
        <v>79</v>
      </c>
      <c r="H65" s="3" t="s">
        <v>80</v>
      </c>
      <c r="I65" s="3"/>
      <c r="J65" s="3"/>
      <c r="K65" s="3">
        <v>201</v>
      </c>
      <c r="L65" s="3">
        <v>1</v>
      </c>
      <c r="M65" s="3">
        <v>3</v>
      </c>
      <c r="N65" s="3" t="s">
        <v>3</v>
      </c>
    </row>
    <row r="66" spans="1:14" ht="12.75">
      <c r="A66" s="3">
        <v>50</v>
      </c>
      <c r="B66" s="3">
        <v>0</v>
      </c>
      <c r="C66" s="3">
        <v>0</v>
      </c>
      <c r="D66" s="3">
        <v>1</v>
      </c>
      <c r="E66" s="3">
        <v>202</v>
      </c>
      <c r="F66" s="3">
        <f>Source!P63</f>
        <v>0</v>
      </c>
      <c r="G66" s="3" t="s">
        <v>81</v>
      </c>
      <c r="H66" s="3" t="s">
        <v>82</v>
      </c>
      <c r="I66" s="3"/>
      <c r="J66" s="3"/>
      <c r="K66" s="3">
        <v>202</v>
      </c>
      <c r="L66" s="3">
        <v>2</v>
      </c>
      <c r="M66" s="3">
        <v>3</v>
      </c>
      <c r="N66" s="3" t="s">
        <v>3</v>
      </c>
    </row>
    <row r="67" spans="1:14" ht="12.75">
      <c r="A67" s="3">
        <v>50</v>
      </c>
      <c r="B67" s="3">
        <v>0</v>
      </c>
      <c r="C67" s="3">
        <v>0</v>
      </c>
      <c r="D67" s="3">
        <v>1</v>
      </c>
      <c r="E67" s="3">
        <v>203</v>
      </c>
      <c r="F67" s="3">
        <f>Source!Q63</f>
        <v>0</v>
      </c>
      <c r="G67" s="3" t="s">
        <v>83</v>
      </c>
      <c r="H67" s="3" t="s">
        <v>84</v>
      </c>
      <c r="I67" s="3"/>
      <c r="J67" s="3"/>
      <c r="K67" s="3">
        <v>203</v>
      </c>
      <c r="L67" s="3">
        <v>3</v>
      </c>
      <c r="M67" s="3">
        <v>3</v>
      </c>
      <c r="N67" s="3" t="s">
        <v>3</v>
      </c>
    </row>
    <row r="68" spans="1:14" ht="12.75">
      <c r="A68" s="3">
        <v>50</v>
      </c>
      <c r="B68" s="3">
        <v>0</v>
      </c>
      <c r="C68" s="3">
        <v>0</v>
      </c>
      <c r="D68" s="3">
        <v>1</v>
      </c>
      <c r="E68" s="3">
        <v>204</v>
      </c>
      <c r="F68" s="3">
        <f>Source!R63</f>
        <v>0</v>
      </c>
      <c r="G68" s="3" t="s">
        <v>85</v>
      </c>
      <c r="H68" s="3" t="s">
        <v>86</v>
      </c>
      <c r="I68" s="3"/>
      <c r="J68" s="3"/>
      <c r="K68" s="3">
        <v>204</v>
      </c>
      <c r="L68" s="3">
        <v>4</v>
      </c>
      <c r="M68" s="3">
        <v>3</v>
      </c>
      <c r="N68" s="3" t="s">
        <v>3</v>
      </c>
    </row>
    <row r="69" spans="1:14" ht="12.75">
      <c r="A69" s="3">
        <v>50</v>
      </c>
      <c r="B69" s="3">
        <v>0</v>
      </c>
      <c r="C69" s="3">
        <v>0</v>
      </c>
      <c r="D69" s="3">
        <v>1</v>
      </c>
      <c r="E69" s="3">
        <v>205</v>
      </c>
      <c r="F69" s="3">
        <f>Source!S63</f>
        <v>1590.19</v>
      </c>
      <c r="G69" s="3" t="s">
        <v>87</v>
      </c>
      <c r="H69" s="3" t="s">
        <v>88</v>
      </c>
      <c r="I69" s="3"/>
      <c r="J69" s="3"/>
      <c r="K69" s="3">
        <v>205</v>
      </c>
      <c r="L69" s="3">
        <v>5</v>
      </c>
      <c r="M69" s="3">
        <v>3</v>
      </c>
      <c r="N69" s="3" t="s">
        <v>3</v>
      </c>
    </row>
    <row r="70" spans="1:14" ht="12.75">
      <c r="A70" s="3">
        <v>50</v>
      </c>
      <c r="B70" s="3">
        <v>0</v>
      </c>
      <c r="C70" s="3">
        <v>0</v>
      </c>
      <c r="D70" s="3">
        <v>1</v>
      </c>
      <c r="E70" s="3">
        <v>206</v>
      </c>
      <c r="F70" s="3">
        <f>Source!T63</f>
        <v>0</v>
      </c>
      <c r="G70" s="3" t="s">
        <v>89</v>
      </c>
      <c r="H70" s="3" t="s">
        <v>90</v>
      </c>
      <c r="I70" s="3"/>
      <c r="J70" s="3"/>
      <c r="K70" s="3">
        <v>206</v>
      </c>
      <c r="L70" s="3">
        <v>6</v>
      </c>
      <c r="M70" s="3">
        <v>3</v>
      </c>
      <c r="N70" s="3" t="s">
        <v>3</v>
      </c>
    </row>
    <row r="71" spans="1:14" ht="12.75">
      <c r="A71" s="3">
        <v>50</v>
      </c>
      <c r="B71" s="3">
        <v>0</v>
      </c>
      <c r="C71" s="3">
        <v>0</v>
      </c>
      <c r="D71" s="3">
        <v>1</v>
      </c>
      <c r="E71" s="3">
        <v>207</v>
      </c>
      <c r="F71" s="3">
        <f>Source!U63</f>
        <v>8.1</v>
      </c>
      <c r="G71" s="3" t="s">
        <v>91</v>
      </c>
      <c r="H71" s="3" t="s">
        <v>92</v>
      </c>
      <c r="I71" s="3"/>
      <c r="J71" s="3"/>
      <c r="K71" s="3">
        <v>207</v>
      </c>
      <c r="L71" s="3">
        <v>7</v>
      </c>
      <c r="M71" s="3">
        <v>3</v>
      </c>
      <c r="N71" s="3" t="s">
        <v>3</v>
      </c>
    </row>
    <row r="72" spans="1:14" ht="12.75">
      <c r="A72" s="3">
        <v>50</v>
      </c>
      <c r="B72" s="3">
        <v>0</v>
      </c>
      <c r="C72" s="3">
        <v>0</v>
      </c>
      <c r="D72" s="3">
        <v>1</v>
      </c>
      <c r="E72" s="3">
        <v>208</v>
      </c>
      <c r="F72" s="3">
        <f>Source!V63</f>
        <v>0</v>
      </c>
      <c r="G72" s="3" t="s">
        <v>93</v>
      </c>
      <c r="H72" s="3" t="s">
        <v>94</v>
      </c>
      <c r="I72" s="3"/>
      <c r="J72" s="3"/>
      <c r="K72" s="3">
        <v>208</v>
      </c>
      <c r="L72" s="3">
        <v>8</v>
      </c>
      <c r="M72" s="3">
        <v>3</v>
      </c>
      <c r="N72" s="3" t="s">
        <v>3</v>
      </c>
    </row>
    <row r="73" spans="1:14" ht="12.75">
      <c r="A73" s="3">
        <v>50</v>
      </c>
      <c r="B73" s="3">
        <v>0</v>
      </c>
      <c r="C73" s="3">
        <v>0</v>
      </c>
      <c r="D73" s="3">
        <v>1</v>
      </c>
      <c r="E73" s="3">
        <v>209</v>
      </c>
      <c r="F73" s="3">
        <f>Source!W63</f>
        <v>0</v>
      </c>
      <c r="G73" s="3" t="s">
        <v>95</v>
      </c>
      <c r="H73" s="3" t="s">
        <v>96</v>
      </c>
      <c r="I73" s="3"/>
      <c r="J73" s="3"/>
      <c r="K73" s="3">
        <v>209</v>
      </c>
      <c r="L73" s="3">
        <v>9</v>
      </c>
      <c r="M73" s="3">
        <v>3</v>
      </c>
      <c r="N73" s="3" t="s">
        <v>3</v>
      </c>
    </row>
    <row r="74" spans="1:14" ht="12.75">
      <c r="A74" s="3">
        <v>50</v>
      </c>
      <c r="B74" s="3">
        <v>0</v>
      </c>
      <c r="C74" s="3">
        <v>0</v>
      </c>
      <c r="D74" s="3">
        <v>1</v>
      </c>
      <c r="E74" s="3">
        <v>210</v>
      </c>
      <c r="F74" s="3">
        <f>Source!X63</f>
        <v>971.61</v>
      </c>
      <c r="G74" s="3" t="s">
        <v>97</v>
      </c>
      <c r="H74" s="3" t="s">
        <v>98</v>
      </c>
      <c r="I74" s="3"/>
      <c r="J74" s="3"/>
      <c r="K74" s="3">
        <v>210</v>
      </c>
      <c r="L74" s="3">
        <v>10</v>
      </c>
      <c r="M74" s="3">
        <v>3</v>
      </c>
      <c r="N74" s="3" t="s">
        <v>3</v>
      </c>
    </row>
    <row r="75" spans="1:14" ht="12.75">
      <c r="A75" s="3">
        <v>50</v>
      </c>
      <c r="B75" s="3">
        <v>0</v>
      </c>
      <c r="C75" s="3">
        <v>0</v>
      </c>
      <c r="D75" s="3">
        <v>1</v>
      </c>
      <c r="E75" s="3">
        <v>211</v>
      </c>
      <c r="F75" s="3">
        <f>Source!Y63</f>
        <v>636.08</v>
      </c>
      <c r="G75" s="3" t="s">
        <v>99</v>
      </c>
      <c r="H75" s="3" t="s">
        <v>100</v>
      </c>
      <c r="I75" s="3"/>
      <c r="J75" s="3"/>
      <c r="K75" s="3">
        <v>211</v>
      </c>
      <c r="L75" s="3">
        <v>11</v>
      </c>
      <c r="M75" s="3">
        <v>3</v>
      </c>
      <c r="N75" s="3" t="s">
        <v>3</v>
      </c>
    </row>
    <row r="76" spans="1:14" ht="12.75">
      <c r="A76" s="3">
        <v>50</v>
      </c>
      <c r="B76" s="3">
        <v>1</v>
      </c>
      <c r="C76" s="3">
        <v>0</v>
      </c>
      <c r="D76" s="3">
        <v>2</v>
      </c>
      <c r="E76" s="3">
        <v>0</v>
      </c>
      <c r="F76" s="3">
        <f>ROUND(Source!F65+Source!F74+Source!F75,2)</f>
        <v>3197.88</v>
      </c>
      <c r="G76" s="3" t="s">
        <v>101</v>
      </c>
      <c r="H76" s="3" t="s">
        <v>102</v>
      </c>
      <c r="I76" s="3"/>
      <c r="J76" s="3"/>
      <c r="K76" s="3">
        <v>212</v>
      </c>
      <c r="L76" s="3">
        <v>12</v>
      </c>
      <c r="M76" s="3">
        <v>0</v>
      </c>
      <c r="N76" s="3" t="s">
        <v>3</v>
      </c>
    </row>
    <row r="77" spans="1:14" ht="12.75">
      <c r="A77" s="3">
        <v>50</v>
      </c>
      <c r="B77" s="3">
        <v>1</v>
      </c>
      <c r="C77" s="3">
        <v>0</v>
      </c>
      <c r="D77" s="3">
        <v>2</v>
      </c>
      <c r="E77" s="3">
        <v>0</v>
      </c>
      <c r="F77" s="3">
        <f>ROUND(Source!F76*0.18,2)</f>
        <v>575.62</v>
      </c>
      <c r="G77" s="3" t="s">
        <v>103</v>
      </c>
      <c r="H77" s="3" t="s">
        <v>104</v>
      </c>
      <c r="I77" s="3"/>
      <c r="J77" s="3"/>
      <c r="K77" s="3">
        <v>212</v>
      </c>
      <c r="L77" s="3">
        <v>13</v>
      </c>
      <c r="M77" s="3">
        <v>0</v>
      </c>
      <c r="N77" s="3" t="s">
        <v>3</v>
      </c>
    </row>
    <row r="78" spans="1:14" ht="12.75">
      <c r="A78" s="3">
        <v>50</v>
      </c>
      <c r="B78" s="3">
        <v>1</v>
      </c>
      <c r="C78" s="3">
        <v>0</v>
      </c>
      <c r="D78" s="3">
        <v>2</v>
      </c>
      <c r="E78" s="3">
        <v>213</v>
      </c>
      <c r="F78" s="3">
        <f>ROUND(Source!F76+Source!F77,2)</f>
        <v>3773.5</v>
      </c>
      <c r="G78" s="3" t="s">
        <v>105</v>
      </c>
      <c r="H78" s="3" t="s">
        <v>106</v>
      </c>
      <c r="I78" s="3"/>
      <c r="J78" s="3"/>
      <c r="K78" s="3">
        <v>212</v>
      </c>
      <c r="L78" s="3">
        <v>14</v>
      </c>
      <c r="M78" s="3">
        <v>0</v>
      </c>
      <c r="N78" s="3" t="s">
        <v>3</v>
      </c>
    </row>
    <row r="80" spans="1:39" ht="12.75">
      <c r="A80" s="2">
        <v>51</v>
      </c>
      <c r="B80" s="2">
        <f>B20</f>
        <v>1</v>
      </c>
      <c r="C80" s="2">
        <f>A20</f>
        <v>3</v>
      </c>
      <c r="D80" s="2">
        <f>ROW(A20)</f>
        <v>20</v>
      </c>
      <c r="E80" s="2"/>
      <c r="F80" s="2" t="str">
        <f>IF(F20&lt;&gt;"",F20,"")</f>
        <v>Новая локальная смета</v>
      </c>
      <c r="G80" s="2" t="str">
        <f>IF(G20&lt;&gt;"",G20,"")</f>
        <v>Ремонт системы кондиционирования</v>
      </c>
      <c r="H80" s="2"/>
      <c r="I80" s="2"/>
      <c r="J80" s="2"/>
      <c r="K80" s="2"/>
      <c r="L80" s="2"/>
      <c r="M80" s="2"/>
      <c r="N80" s="2"/>
      <c r="O80" s="2">
        <f aca="true" t="shared" si="34" ref="O80:Y80">ROUND(O40+O63+AB80,2)</f>
        <v>10249.97</v>
      </c>
      <c r="P80" s="2">
        <f t="shared" si="34"/>
        <v>5820.63</v>
      </c>
      <c r="Q80" s="2">
        <f t="shared" si="34"/>
        <v>490.85</v>
      </c>
      <c r="R80" s="2">
        <f t="shared" si="34"/>
        <v>221.2</v>
      </c>
      <c r="S80" s="2">
        <f t="shared" si="34"/>
        <v>3938.49</v>
      </c>
      <c r="T80" s="2">
        <f t="shared" si="34"/>
        <v>0</v>
      </c>
      <c r="U80" s="2">
        <f t="shared" si="34"/>
        <v>24.89</v>
      </c>
      <c r="V80" s="2">
        <f t="shared" si="34"/>
        <v>1.65</v>
      </c>
      <c r="W80" s="2">
        <f t="shared" si="34"/>
        <v>0</v>
      </c>
      <c r="X80" s="2">
        <f t="shared" si="34"/>
        <v>3276.33</v>
      </c>
      <c r="Y80" s="2">
        <f t="shared" si="34"/>
        <v>2286.35</v>
      </c>
      <c r="Z80" s="2"/>
      <c r="AA80" s="2"/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</row>
    <row r="82" spans="1:14" ht="12.75">
      <c r="A82" s="3">
        <v>50</v>
      </c>
      <c r="B82" s="3">
        <v>0</v>
      </c>
      <c r="C82" s="3">
        <v>0</v>
      </c>
      <c r="D82" s="3">
        <v>1</v>
      </c>
      <c r="E82" s="3">
        <v>201</v>
      </c>
      <c r="F82" s="3">
        <f>Source!O80</f>
        <v>10249.97</v>
      </c>
      <c r="G82" s="3" t="s">
        <v>79</v>
      </c>
      <c r="H82" s="3" t="s">
        <v>80</v>
      </c>
      <c r="I82" s="3"/>
      <c r="J82" s="3"/>
      <c r="K82" s="3">
        <v>201</v>
      </c>
      <c r="L82" s="3">
        <v>1</v>
      </c>
      <c r="M82" s="3">
        <v>3</v>
      </c>
      <c r="N82" s="3" t="s">
        <v>3</v>
      </c>
    </row>
    <row r="83" spans="1:14" ht="12.75">
      <c r="A83" s="3">
        <v>50</v>
      </c>
      <c r="B83" s="3">
        <v>0</v>
      </c>
      <c r="C83" s="3">
        <v>0</v>
      </c>
      <c r="D83" s="3">
        <v>1</v>
      </c>
      <c r="E83" s="3">
        <v>202</v>
      </c>
      <c r="F83" s="3">
        <f>Source!P80</f>
        <v>5820.63</v>
      </c>
      <c r="G83" s="3" t="s">
        <v>81</v>
      </c>
      <c r="H83" s="3" t="s">
        <v>82</v>
      </c>
      <c r="I83" s="3"/>
      <c r="J83" s="3"/>
      <c r="K83" s="3">
        <v>202</v>
      </c>
      <c r="L83" s="3">
        <v>2</v>
      </c>
      <c r="M83" s="3">
        <v>3</v>
      </c>
      <c r="N83" s="3" t="s">
        <v>3</v>
      </c>
    </row>
    <row r="84" spans="1:14" ht="12.75">
      <c r="A84" s="3">
        <v>50</v>
      </c>
      <c r="B84" s="3">
        <v>0</v>
      </c>
      <c r="C84" s="3">
        <v>0</v>
      </c>
      <c r="D84" s="3">
        <v>1</v>
      </c>
      <c r="E84" s="3">
        <v>203</v>
      </c>
      <c r="F84" s="3">
        <f>Source!Q80</f>
        <v>490.85</v>
      </c>
      <c r="G84" s="3" t="s">
        <v>83</v>
      </c>
      <c r="H84" s="3" t="s">
        <v>84</v>
      </c>
      <c r="I84" s="3"/>
      <c r="J84" s="3"/>
      <c r="K84" s="3">
        <v>203</v>
      </c>
      <c r="L84" s="3">
        <v>3</v>
      </c>
      <c r="M84" s="3">
        <v>3</v>
      </c>
      <c r="N84" s="3" t="s">
        <v>3</v>
      </c>
    </row>
    <row r="85" spans="1:14" ht="12.75">
      <c r="A85" s="3">
        <v>50</v>
      </c>
      <c r="B85" s="3">
        <v>0</v>
      </c>
      <c r="C85" s="3">
        <v>0</v>
      </c>
      <c r="D85" s="3">
        <v>1</v>
      </c>
      <c r="E85" s="3">
        <v>204</v>
      </c>
      <c r="F85" s="3">
        <f>Source!R80</f>
        <v>221.2</v>
      </c>
      <c r="G85" s="3" t="s">
        <v>85</v>
      </c>
      <c r="H85" s="3" t="s">
        <v>86</v>
      </c>
      <c r="I85" s="3"/>
      <c r="J85" s="3"/>
      <c r="K85" s="3">
        <v>204</v>
      </c>
      <c r="L85" s="3">
        <v>4</v>
      </c>
      <c r="M85" s="3">
        <v>3</v>
      </c>
      <c r="N85" s="3" t="s">
        <v>3</v>
      </c>
    </row>
    <row r="86" spans="1:14" ht="12.75">
      <c r="A86" s="3">
        <v>50</v>
      </c>
      <c r="B86" s="3">
        <v>0</v>
      </c>
      <c r="C86" s="3">
        <v>0</v>
      </c>
      <c r="D86" s="3">
        <v>1</v>
      </c>
      <c r="E86" s="3">
        <v>205</v>
      </c>
      <c r="F86" s="3">
        <f>Source!S80</f>
        <v>3938.49</v>
      </c>
      <c r="G86" s="3" t="s">
        <v>87</v>
      </c>
      <c r="H86" s="3" t="s">
        <v>88</v>
      </c>
      <c r="I86" s="3"/>
      <c r="J86" s="3"/>
      <c r="K86" s="3">
        <v>205</v>
      </c>
      <c r="L86" s="3">
        <v>5</v>
      </c>
      <c r="M86" s="3">
        <v>3</v>
      </c>
      <c r="N86" s="3" t="s">
        <v>3</v>
      </c>
    </row>
    <row r="87" spans="1:14" ht="12.75">
      <c r="A87" s="3">
        <v>50</v>
      </c>
      <c r="B87" s="3">
        <v>0</v>
      </c>
      <c r="C87" s="3">
        <v>0</v>
      </c>
      <c r="D87" s="3">
        <v>1</v>
      </c>
      <c r="E87" s="3">
        <v>206</v>
      </c>
      <c r="F87" s="3">
        <f>Source!T80</f>
        <v>0</v>
      </c>
      <c r="G87" s="3" t="s">
        <v>89</v>
      </c>
      <c r="H87" s="3" t="s">
        <v>90</v>
      </c>
      <c r="I87" s="3"/>
      <c r="J87" s="3"/>
      <c r="K87" s="3">
        <v>206</v>
      </c>
      <c r="L87" s="3">
        <v>6</v>
      </c>
      <c r="M87" s="3">
        <v>3</v>
      </c>
      <c r="N87" s="3" t="s">
        <v>3</v>
      </c>
    </row>
    <row r="88" spans="1:14" ht="12.75">
      <c r="A88" s="3">
        <v>50</v>
      </c>
      <c r="B88" s="3">
        <v>0</v>
      </c>
      <c r="C88" s="3">
        <v>0</v>
      </c>
      <c r="D88" s="3">
        <v>1</v>
      </c>
      <c r="E88" s="3">
        <v>207</v>
      </c>
      <c r="F88" s="3">
        <f>Source!U80</f>
        <v>24.89</v>
      </c>
      <c r="G88" s="3" t="s">
        <v>91</v>
      </c>
      <c r="H88" s="3" t="s">
        <v>92</v>
      </c>
      <c r="I88" s="3"/>
      <c r="J88" s="3"/>
      <c r="K88" s="3">
        <v>207</v>
      </c>
      <c r="L88" s="3">
        <v>7</v>
      </c>
      <c r="M88" s="3">
        <v>3</v>
      </c>
      <c r="N88" s="3" t="s">
        <v>3</v>
      </c>
    </row>
    <row r="89" spans="1:14" ht="12.75">
      <c r="A89" s="3">
        <v>50</v>
      </c>
      <c r="B89" s="3">
        <v>0</v>
      </c>
      <c r="C89" s="3">
        <v>0</v>
      </c>
      <c r="D89" s="3">
        <v>1</v>
      </c>
      <c r="E89" s="3">
        <v>208</v>
      </c>
      <c r="F89" s="3">
        <f>Source!V80</f>
        <v>1.65</v>
      </c>
      <c r="G89" s="3" t="s">
        <v>93</v>
      </c>
      <c r="H89" s="3" t="s">
        <v>94</v>
      </c>
      <c r="I89" s="3"/>
      <c r="J89" s="3"/>
      <c r="K89" s="3">
        <v>208</v>
      </c>
      <c r="L89" s="3">
        <v>8</v>
      </c>
      <c r="M89" s="3">
        <v>3</v>
      </c>
      <c r="N89" s="3" t="s">
        <v>3</v>
      </c>
    </row>
    <row r="90" spans="1:14" ht="12.75">
      <c r="A90" s="3">
        <v>50</v>
      </c>
      <c r="B90" s="3">
        <v>0</v>
      </c>
      <c r="C90" s="3">
        <v>0</v>
      </c>
      <c r="D90" s="3">
        <v>1</v>
      </c>
      <c r="E90" s="3">
        <v>209</v>
      </c>
      <c r="F90" s="3">
        <f>Source!W80</f>
        <v>0</v>
      </c>
      <c r="G90" s="3" t="s">
        <v>95</v>
      </c>
      <c r="H90" s="3" t="s">
        <v>96</v>
      </c>
      <c r="I90" s="3"/>
      <c r="J90" s="3"/>
      <c r="K90" s="3">
        <v>209</v>
      </c>
      <c r="L90" s="3">
        <v>9</v>
      </c>
      <c r="M90" s="3">
        <v>3</v>
      </c>
      <c r="N90" s="3" t="s">
        <v>3</v>
      </c>
    </row>
    <row r="91" spans="1:14" ht="12.75">
      <c r="A91" s="3">
        <v>50</v>
      </c>
      <c r="B91" s="3">
        <v>0</v>
      </c>
      <c r="C91" s="3">
        <v>0</v>
      </c>
      <c r="D91" s="3">
        <v>1</v>
      </c>
      <c r="E91" s="3">
        <v>210</v>
      </c>
      <c r="F91" s="3">
        <f>Source!X80</f>
        <v>3276.33</v>
      </c>
      <c r="G91" s="3" t="s">
        <v>97</v>
      </c>
      <c r="H91" s="3" t="s">
        <v>98</v>
      </c>
      <c r="I91" s="3"/>
      <c r="J91" s="3"/>
      <c r="K91" s="3">
        <v>210</v>
      </c>
      <c r="L91" s="3">
        <v>10</v>
      </c>
      <c r="M91" s="3">
        <v>3</v>
      </c>
      <c r="N91" s="3" t="s">
        <v>3</v>
      </c>
    </row>
    <row r="92" spans="1:14" ht="12.75">
      <c r="A92" s="3">
        <v>50</v>
      </c>
      <c r="B92" s="3">
        <v>0</v>
      </c>
      <c r="C92" s="3">
        <v>0</v>
      </c>
      <c r="D92" s="3">
        <v>1</v>
      </c>
      <c r="E92" s="3">
        <v>211</v>
      </c>
      <c r="F92" s="3">
        <f>Source!Y80</f>
        <v>2286.35</v>
      </c>
      <c r="G92" s="3" t="s">
        <v>99</v>
      </c>
      <c r="H92" s="3" t="s">
        <v>100</v>
      </c>
      <c r="I92" s="3"/>
      <c r="J92" s="3"/>
      <c r="K92" s="3">
        <v>211</v>
      </c>
      <c r="L92" s="3">
        <v>11</v>
      </c>
      <c r="M92" s="3">
        <v>3</v>
      </c>
      <c r="N92" s="3" t="s">
        <v>3</v>
      </c>
    </row>
    <row r="93" spans="1:14" ht="12.75">
      <c r="A93" s="3">
        <v>50</v>
      </c>
      <c r="B93" s="3">
        <v>1</v>
      </c>
      <c r="C93" s="3">
        <v>0</v>
      </c>
      <c r="D93" s="3">
        <v>2</v>
      </c>
      <c r="E93" s="3">
        <v>0</v>
      </c>
      <c r="F93" s="3">
        <f>ROUND(Source!F82+Source!F91+Source!F92,2)</f>
        <v>15812.65</v>
      </c>
      <c r="G93" s="3" t="s">
        <v>101</v>
      </c>
      <c r="H93" s="3" t="s">
        <v>102</v>
      </c>
      <c r="I93" s="3"/>
      <c r="J93" s="3"/>
      <c r="K93" s="3">
        <v>212</v>
      </c>
      <c r="L93" s="3">
        <v>12</v>
      </c>
      <c r="M93" s="3">
        <v>0</v>
      </c>
      <c r="N93" s="3" t="s">
        <v>3</v>
      </c>
    </row>
    <row r="94" spans="1:14" ht="12.75">
      <c r="A94" s="3">
        <v>50</v>
      </c>
      <c r="B94" s="3">
        <v>1</v>
      </c>
      <c r="C94" s="3">
        <v>0</v>
      </c>
      <c r="D94" s="3">
        <v>2</v>
      </c>
      <c r="E94" s="3">
        <v>0</v>
      </c>
      <c r="F94" s="3">
        <f>ROUND(Source!F93*0.18,2)</f>
        <v>2846.28</v>
      </c>
      <c r="G94" s="3" t="s">
        <v>103</v>
      </c>
      <c r="H94" s="3" t="s">
        <v>104</v>
      </c>
      <c r="I94" s="3"/>
      <c r="J94" s="3"/>
      <c r="K94" s="3">
        <v>212</v>
      </c>
      <c r="L94" s="3">
        <v>13</v>
      </c>
      <c r="M94" s="3">
        <v>0</v>
      </c>
      <c r="N94" s="3" t="s">
        <v>3</v>
      </c>
    </row>
    <row r="95" spans="1:14" ht="12.75">
      <c r="A95" s="3">
        <v>50</v>
      </c>
      <c r="B95" s="3">
        <v>1</v>
      </c>
      <c r="C95" s="3">
        <v>0</v>
      </c>
      <c r="D95" s="3">
        <v>2</v>
      </c>
      <c r="E95" s="3">
        <v>213</v>
      </c>
      <c r="F95" s="3">
        <f>ROUND(Source!F93+Source!F94,2)</f>
        <v>18658.93</v>
      </c>
      <c r="G95" s="3" t="s">
        <v>105</v>
      </c>
      <c r="H95" s="3" t="s">
        <v>106</v>
      </c>
      <c r="I95" s="3"/>
      <c r="J95" s="3"/>
      <c r="K95" s="3">
        <v>212</v>
      </c>
      <c r="L95" s="3">
        <v>14</v>
      </c>
      <c r="M95" s="3">
        <v>0</v>
      </c>
      <c r="N95" s="3" t="s">
        <v>3</v>
      </c>
    </row>
    <row r="97" spans="1:39" ht="12.75">
      <c r="A97" s="2">
        <v>51</v>
      </c>
      <c r="B97" s="2">
        <f>B12</f>
        <v>1</v>
      </c>
      <c r="C97" s="2">
        <f>A12</f>
        <v>1</v>
      </c>
      <c r="D97" s="2">
        <f>ROW(A12)</f>
        <v>12</v>
      </c>
      <c r="E97" s="2"/>
      <c r="F97" s="2" t="str">
        <f>IF(F12&lt;&gt;"",F12,"")</f>
        <v>3</v>
      </c>
      <c r="G97" s="2" t="str">
        <f>IF(G12&lt;&gt;"",G12,"")</f>
        <v>Кондишн в ФЕР</v>
      </c>
      <c r="H97" s="2"/>
      <c r="I97" s="2"/>
      <c r="J97" s="2"/>
      <c r="K97" s="2"/>
      <c r="L97" s="2"/>
      <c r="M97" s="2"/>
      <c r="N97" s="2"/>
      <c r="O97" s="2">
        <f aca="true" t="shared" si="35" ref="O97:Y97">ROUND(O80,2)</f>
        <v>10249.97</v>
      </c>
      <c r="P97" s="2">
        <f t="shared" si="35"/>
        <v>5820.63</v>
      </c>
      <c r="Q97" s="2">
        <f t="shared" si="35"/>
        <v>490.85</v>
      </c>
      <c r="R97" s="2">
        <f t="shared" si="35"/>
        <v>221.2</v>
      </c>
      <c r="S97" s="2">
        <f t="shared" si="35"/>
        <v>3938.49</v>
      </c>
      <c r="T97" s="2">
        <f t="shared" si="35"/>
        <v>0</v>
      </c>
      <c r="U97" s="2">
        <f t="shared" si="35"/>
        <v>24.89</v>
      </c>
      <c r="V97" s="2">
        <f t="shared" si="35"/>
        <v>1.65</v>
      </c>
      <c r="W97" s="2">
        <f t="shared" si="35"/>
        <v>0</v>
      </c>
      <c r="X97" s="2">
        <f t="shared" si="35"/>
        <v>3276.33</v>
      </c>
      <c r="Y97" s="2">
        <f t="shared" si="35"/>
        <v>2286.35</v>
      </c>
      <c r="Z97" s="2"/>
      <c r="AA97" s="2"/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</row>
    <row r="99" spans="1:14" ht="12.75">
      <c r="A99" s="3">
        <v>50</v>
      </c>
      <c r="B99" s="3">
        <v>0</v>
      </c>
      <c r="C99" s="3">
        <v>0</v>
      </c>
      <c r="D99" s="3">
        <v>1</v>
      </c>
      <c r="E99" s="3">
        <v>201</v>
      </c>
      <c r="F99" s="3">
        <f>Source!O97</f>
        <v>10249.97</v>
      </c>
      <c r="G99" s="3" t="s">
        <v>79</v>
      </c>
      <c r="H99" s="3" t="s">
        <v>80</v>
      </c>
      <c r="I99" s="3"/>
      <c r="J99" s="3"/>
      <c r="K99" s="3">
        <v>201</v>
      </c>
      <c r="L99" s="3">
        <v>1</v>
      </c>
      <c r="M99" s="3">
        <v>3</v>
      </c>
      <c r="N99" s="3" t="s">
        <v>3</v>
      </c>
    </row>
    <row r="100" spans="1:14" ht="12.75">
      <c r="A100" s="3">
        <v>50</v>
      </c>
      <c r="B100" s="3">
        <v>0</v>
      </c>
      <c r="C100" s="3">
        <v>0</v>
      </c>
      <c r="D100" s="3">
        <v>1</v>
      </c>
      <c r="E100" s="3">
        <v>202</v>
      </c>
      <c r="F100" s="3">
        <f>Source!P97</f>
        <v>5820.63</v>
      </c>
      <c r="G100" s="3" t="s">
        <v>81</v>
      </c>
      <c r="H100" s="3" t="s">
        <v>82</v>
      </c>
      <c r="I100" s="3"/>
      <c r="J100" s="3"/>
      <c r="K100" s="3">
        <v>202</v>
      </c>
      <c r="L100" s="3">
        <v>2</v>
      </c>
      <c r="M100" s="3">
        <v>3</v>
      </c>
      <c r="N100" s="3" t="s">
        <v>3</v>
      </c>
    </row>
    <row r="101" spans="1:14" ht="12.75">
      <c r="A101" s="3">
        <v>50</v>
      </c>
      <c r="B101" s="3">
        <v>0</v>
      </c>
      <c r="C101" s="3">
        <v>0</v>
      </c>
      <c r="D101" s="3">
        <v>1</v>
      </c>
      <c r="E101" s="3">
        <v>203</v>
      </c>
      <c r="F101" s="3">
        <f>Source!Q97</f>
        <v>490.85</v>
      </c>
      <c r="G101" s="3" t="s">
        <v>83</v>
      </c>
      <c r="H101" s="3" t="s">
        <v>84</v>
      </c>
      <c r="I101" s="3"/>
      <c r="J101" s="3"/>
      <c r="K101" s="3">
        <v>203</v>
      </c>
      <c r="L101" s="3">
        <v>3</v>
      </c>
      <c r="M101" s="3">
        <v>3</v>
      </c>
      <c r="N101" s="3" t="s">
        <v>3</v>
      </c>
    </row>
    <row r="102" spans="1:14" ht="12.75">
      <c r="A102" s="3">
        <v>50</v>
      </c>
      <c r="B102" s="3">
        <v>0</v>
      </c>
      <c r="C102" s="3">
        <v>0</v>
      </c>
      <c r="D102" s="3">
        <v>1</v>
      </c>
      <c r="E102" s="3">
        <v>204</v>
      </c>
      <c r="F102" s="3">
        <f>Source!R97</f>
        <v>221.2</v>
      </c>
      <c r="G102" s="3" t="s">
        <v>85</v>
      </c>
      <c r="H102" s="3" t="s">
        <v>86</v>
      </c>
      <c r="I102" s="3"/>
      <c r="J102" s="3"/>
      <c r="K102" s="3">
        <v>204</v>
      </c>
      <c r="L102" s="3">
        <v>4</v>
      </c>
      <c r="M102" s="3">
        <v>3</v>
      </c>
      <c r="N102" s="3" t="s">
        <v>3</v>
      </c>
    </row>
    <row r="103" spans="1:14" ht="12.75">
      <c r="A103" s="3">
        <v>50</v>
      </c>
      <c r="B103" s="3">
        <v>0</v>
      </c>
      <c r="C103" s="3">
        <v>0</v>
      </c>
      <c r="D103" s="3">
        <v>1</v>
      </c>
      <c r="E103" s="3">
        <v>205</v>
      </c>
      <c r="F103" s="3">
        <f>Source!S97</f>
        <v>3938.49</v>
      </c>
      <c r="G103" s="3" t="s">
        <v>87</v>
      </c>
      <c r="H103" s="3" t="s">
        <v>88</v>
      </c>
      <c r="I103" s="3"/>
      <c r="J103" s="3"/>
      <c r="K103" s="3">
        <v>205</v>
      </c>
      <c r="L103" s="3">
        <v>5</v>
      </c>
      <c r="M103" s="3">
        <v>3</v>
      </c>
      <c r="N103" s="3" t="s">
        <v>3</v>
      </c>
    </row>
    <row r="104" spans="1:14" ht="12.75">
      <c r="A104" s="3">
        <v>50</v>
      </c>
      <c r="B104" s="3">
        <v>0</v>
      </c>
      <c r="C104" s="3">
        <v>0</v>
      </c>
      <c r="D104" s="3">
        <v>1</v>
      </c>
      <c r="E104" s="3">
        <v>206</v>
      </c>
      <c r="F104" s="3">
        <f>Source!T97</f>
        <v>0</v>
      </c>
      <c r="G104" s="3" t="s">
        <v>89</v>
      </c>
      <c r="H104" s="3" t="s">
        <v>90</v>
      </c>
      <c r="I104" s="3"/>
      <c r="J104" s="3"/>
      <c r="K104" s="3">
        <v>206</v>
      </c>
      <c r="L104" s="3">
        <v>6</v>
      </c>
      <c r="M104" s="3">
        <v>3</v>
      </c>
      <c r="N104" s="3" t="s">
        <v>3</v>
      </c>
    </row>
    <row r="105" spans="1:14" ht="12.75">
      <c r="A105" s="3">
        <v>50</v>
      </c>
      <c r="B105" s="3">
        <v>0</v>
      </c>
      <c r="C105" s="3">
        <v>0</v>
      </c>
      <c r="D105" s="3">
        <v>1</v>
      </c>
      <c r="E105" s="3">
        <v>207</v>
      </c>
      <c r="F105" s="3">
        <f>Source!U97</f>
        <v>24.89</v>
      </c>
      <c r="G105" s="3" t="s">
        <v>91</v>
      </c>
      <c r="H105" s="3" t="s">
        <v>92</v>
      </c>
      <c r="I105" s="3"/>
      <c r="J105" s="3"/>
      <c r="K105" s="3">
        <v>207</v>
      </c>
      <c r="L105" s="3">
        <v>7</v>
      </c>
      <c r="M105" s="3">
        <v>3</v>
      </c>
      <c r="N105" s="3" t="s">
        <v>3</v>
      </c>
    </row>
    <row r="106" spans="1:14" ht="12.75">
      <c r="A106" s="3">
        <v>50</v>
      </c>
      <c r="B106" s="3">
        <v>0</v>
      </c>
      <c r="C106" s="3">
        <v>0</v>
      </c>
      <c r="D106" s="3">
        <v>1</v>
      </c>
      <c r="E106" s="3">
        <v>208</v>
      </c>
      <c r="F106" s="3">
        <f>Source!V97</f>
        <v>1.65</v>
      </c>
      <c r="G106" s="3" t="s">
        <v>93</v>
      </c>
      <c r="H106" s="3" t="s">
        <v>94</v>
      </c>
      <c r="I106" s="3"/>
      <c r="J106" s="3"/>
      <c r="K106" s="3">
        <v>208</v>
      </c>
      <c r="L106" s="3">
        <v>8</v>
      </c>
      <c r="M106" s="3">
        <v>3</v>
      </c>
      <c r="N106" s="3" t="s">
        <v>3</v>
      </c>
    </row>
    <row r="107" spans="1:14" ht="12.75">
      <c r="A107" s="3">
        <v>50</v>
      </c>
      <c r="B107" s="3">
        <v>0</v>
      </c>
      <c r="C107" s="3">
        <v>0</v>
      </c>
      <c r="D107" s="3">
        <v>1</v>
      </c>
      <c r="E107" s="3">
        <v>209</v>
      </c>
      <c r="F107" s="3">
        <f>Source!W97</f>
        <v>0</v>
      </c>
      <c r="G107" s="3" t="s">
        <v>95</v>
      </c>
      <c r="H107" s="3" t="s">
        <v>96</v>
      </c>
      <c r="I107" s="3"/>
      <c r="J107" s="3"/>
      <c r="K107" s="3">
        <v>209</v>
      </c>
      <c r="L107" s="3">
        <v>9</v>
      </c>
      <c r="M107" s="3">
        <v>3</v>
      </c>
      <c r="N107" s="3" t="s">
        <v>3</v>
      </c>
    </row>
    <row r="108" spans="1:14" ht="12.75">
      <c r="A108" s="3">
        <v>50</v>
      </c>
      <c r="B108" s="3">
        <v>0</v>
      </c>
      <c r="C108" s="3">
        <v>0</v>
      </c>
      <c r="D108" s="3">
        <v>1</v>
      </c>
      <c r="E108" s="3">
        <v>210</v>
      </c>
      <c r="F108" s="3">
        <f>Source!X97</f>
        <v>3276.33</v>
      </c>
      <c r="G108" s="3" t="s">
        <v>97</v>
      </c>
      <c r="H108" s="3" t="s">
        <v>98</v>
      </c>
      <c r="I108" s="3"/>
      <c r="J108" s="3"/>
      <c r="K108" s="3">
        <v>210</v>
      </c>
      <c r="L108" s="3">
        <v>10</v>
      </c>
      <c r="M108" s="3">
        <v>3</v>
      </c>
      <c r="N108" s="3" t="s">
        <v>3</v>
      </c>
    </row>
    <row r="109" spans="1:14" ht="12.75">
      <c r="A109" s="3">
        <v>50</v>
      </c>
      <c r="B109" s="3">
        <v>0</v>
      </c>
      <c r="C109" s="3">
        <v>0</v>
      </c>
      <c r="D109" s="3">
        <v>1</v>
      </c>
      <c r="E109" s="3">
        <v>211</v>
      </c>
      <c r="F109" s="3">
        <f>Source!Y97</f>
        <v>2286.35</v>
      </c>
      <c r="G109" s="3" t="s">
        <v>99</v>
      </c>
      <c r="H109" s="3" t="s">
        <v>100</v>
      </c>
      <c r="I109" s="3"/>
      <c r="J109" s="3"/>
      <c r="K109" s="3">
        <v>211</v>
      </c>
      <c r="L109" s="3">
        <v>11</v>
      </c>
      <c r="M109" s="3">
        <v>3</v>
      </c>
      <c r="N109" s="3" t="s">
        <v>3</v>
      </c>
    </row>
    <row r="110" spans="1:14" ht="12.75">
      <c r="A110" s="3">
        <v>50</v>
      </c>
      <c r="B110" s="3">
        <v>1</v>
      </c>
      <c r="C110" s="3">
        <v>0</v>
      </c>
      <c r="D110" s="3">
        <v>2</v>
      </c>
      <c r="E110" s="3">
        <v>0</v>
      </c>
      <c r="F110" s="3">
        <f>ROUND(Source!F99+Source!F108+Source!F109,2)</f>
        <v>15812.65</v>
      </c>
      <c r="G110" s="3" t="s">
        <v>101</v>
      </c>
      <c r="H110" s="3" t="s">
        <v>102</v>
      </c>
      <c r="I110" s="3"/>
      <c r="J110" s="3"/>
      <c r="K110" s="3">
        <v>212</v>
      </c>
      <c r="L110" s="3">
        <v>12</v>
      </c>
      <c r="M110" s="3">
        <v>0</v>
      </c>
      <c r="N110" s="3" t="s">
        <v>3</v>
      </c>
    </row>
    <row r="111" spans="1:14" ht="12.75">
      <c r="A111" s="3">
        <v>50</v>
      </c>
      <c r="B111" s="3">
        <v>1</v>
      </c>
      <c r="C111" s="3">
        <v>0</v>
      </c>
      <c r="D111" s="3">
        <v>2</v>
      </c>
      <c r="E111" s="3">
        <v>0</v>
      </c>
      <c r="F111" s="3">
        <f>ROUND(Source!F110*0.18,2)</f>
        <v>2846.28</v>
      </c>
      <c r="G111" s="3" t="s">
        <v>103</v>
      </c>
      <c r="H111" s="3" t="s">
        <v>104</v>
      </c>
      <c r="I111" s="3"/>
      <c r="J111" s="3"/>
      <c r="K111" s="3">
        <v>212</v>
      </c>
      <c r="L111" s="3">
        <v>13</v>
      </c>
      <c r="M111" s="3">
        <v>0</v>
      </c>
      <c r="N111" s="3" t="s">
        <v>3</v>
      </c>
    </row>
    <row r="112" spans="1:14" ht="12.75">
      <c r="A112" s="3">
        <v>50</v>
      </c>
      <c r="B112" s="3">
        <v>1</v>
      </c>
      <c r="C112" s="3">
        <v>0</v>
      </c>
      <c r="D112" s="3">
        <v>2</v>
      </c>
      <c r="E112" s="3">
        <v>213</v>
      </c>
      <c r="F112" s="3">
        <f>ROUND(Source!F110+Source!F111,2)</f>
        <v>18658.93</v>
      </c>
      <c r="G112" s="3" t="s">
        <v>105</v>
      </c>
      <c r="H112" s="3" t="s">
        <v>106</v>
      </c>
      <c r="I112" s="3"/>
      <c r="J112" s="3"/>
      <c r="K112" s="3">
        <v>212</v>
      </c>
      <c r="L112" s="3">
        <v>14</v>
      </c>
      <c r="M112" s="3">
        <v>0</v>
      </c>
      <c r="N112" s="3" t="s">
        <v>3</v>
      </c>
    </row>
    <row r="116" spans="1:5" ht="12.75">
      <c r="A116">
        <v>65</v>
      </c>
      <c r="C116">
        <v>1</v>
      </c>
      <c r="D116">
        <v>0</v>
      </c>
      <c r="E116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8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ROW(Source!A28)</f>
        <v>28</v>
      </c>
      <c r="B1">
        <v>10598958</v>
      </c>
      <c r="C1">
        <v>10598957</v>
      </c>
      <c r="D1">
        <v>121651</v>
      </c>
      <c r="E1">
        <v>1</v>
      </c>
      <c r="F1">
        <v>1</v>
      </c>
      <c r="G1">
        <v>1</v>
      </c>
      <c r="H1">
        <v>1</v>
      </c>
      <c r="I1" t="s">
        <v>116</v>
      </c>
      <c r="K1" t="s">
        <v>117</v>
      </c>
      <c r="L1">
        <v>1369</v>
      </c>
      <c r="N1">
        <v>1013</v>
      </c>
      <c r="O1" t="s">
        <v>118</v>
      </c>
      <c r="P1" t="s">
        <v>118</v>
      </c>
      <c r="Q1">
        <v>1</v>
      </c>
      <c r="Y1">
        <v>11.4</v>
      </c>
      <c r="AA1">
        <v>0</v>
      </c>
      <c r="AB1">
        <v>0</v>
      </c>
      <c r="AC1">
        <v>0</v>
      </c>
      <c r="AD1">
        <v>9.29</v>
      </c>
      <c r="AN1">
        <v>0</v>
      </c>
      <c r="AO1">
        <v>1</v>
      </c>
      <c r="AP1">
        <v>1</v>
      </c>
      <c r="AQ1">
        <v>0</v>
      </c>
      <c r="AR1">
        <v>0</v>
      </c>
      <c r="AT1">
        <v>19</v>
      </c>
      <c r="AU1" t="s">
        <v>26</v>
      </c>
      <c r="AV1">
        <v>1</v>
      </c>
      <c r="AW1">
        <v>2</v>
      </c>
      <c r="AX1">
        <v>10598958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ROW(Source!A28)</f>
        <v>28</v>
      </c>
      <c r="B2">
        <v>10598959</v>
      </c>
      <c r="C2">
        <v>10598957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119</v>
      </c>
      <c r="K2" t="s">
        <v>120</v>
      </c>
      <c r="L2">
        <v>608254</v>
      </c>
      <c r="N2">
        <v>1013</v>
      </c>
      <c r="O2" t="s">
        <v>121</v>
      </c>
      <c r="P2" t="s">
        <v>121</v>
      </c>
      <c r="Q2">
        <v>1</v>
      </c>
      <c r="Y2">
        <v>0.12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1</v>
      </c>
      <c r="AQ2">
        <v>0</v>
      </c>
      <c r="AR2">
        <v>0</v>
      </c>
      <c r="AT2">
        <v>0.2</v>
      </c>
      <c r="AU2" t="s">
        <v>26</v>
      </c>
      <c r="AV2">
        <v>2</v>
      </c>
      <c r="AW2">
        <v>2</v>
      </c>
      <c r="AX2">
        <v>10598959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ROW(Source!A28)</f>
        <v>28</v>
      </c>
      <c r="B3">
        <v>10598960</v>
      </c>
      <c r="C3">
        <v>10598957</v>
      </c>
      <c r="D3">
        <v>1471980</v>
      </c>
      <c r="E3">
        <v>1</v>
      </c>
      <c r="F3">
        <v>1</v>
      </c>
      <c r="G3">
        <v>1</v>
      </c>
      <c r="H3">
        <v>2</v>
      </c>
      <c r="I3" t="s">
        <v>122</v>
      </c>
      <c r="J3" t="s">
        <v>123</v>
      </c>
      <c r="K3" t="s">
        <v>124</v>
      </c>
      <c r="L3">
        <v>1480</v>
      </c>
      <c r="N3">
        <v>1013</v>
      </c>
      <c r="O3" t="s">
        <v>125</v>
      </c>
      <c r="P3" t="s">
        <v>126</v>
      </c>
      <c r="Q3">
        <v>1</v>
      </c>
      <c r="Y3">
        <v>0.12</v>
      </c>
      <c r="AA3">
        <v>0</v>
      </c>
      <c r="AB3">
        <v>87.17</v>
      </c>
      <c r="AC3">
        <v>0</v>
      </c>
      <c r="AD3">
        <v>0</v>
      </c>
      <c r="AN3">
        <v>0</v>
      </c>
      <c r="AO3">
        <v>1</v>
      </c>
      <c r="AP3">
        <v>1</v>
      </c>
      <c r="AQ3">
        <v>0</v>
      </c>
      <c r="AR3">
        <v>0</v>
      </c>
      <c r="AT3">
        <v>0.2</v>
      </c>
      <c r="AU3" t="s">
        <v>26</v>
      </c>
      <c r="AV3">
        <v>0</v>
      </c>
      <c r="AW3">
        <v>2</v>
      </c>
      <c r="AX3">
        <v>10598960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ROW(Source!A28)</f>
        <v>28</v>
      </c>
      <c r="B4">
        <v>10598961</v>
      </c>
      <c r="C4">
        <v>10598957</v>
      </c>
      <c r="D4">
        <v>1400769</v>
      </c>
      <c r="E4">
        <v>1</v>
      </c>
      <c r="F4">
        <v>1</v>
      </c>
      <c r="G4">
        <v>1</v>
      </c>
      <c r="H4">
        <v>3</v>
      </c>
      <c r="I4" t="s">
        <v>127</v>
      </c>
      <c r="J4" t="s">
        <v>128</v>
      </c>
      <c r="K4" t="s">
        <v>129</v>
      </c>
      <c r="L4">
        <v>1348</v>
      </c>
      <c r="N4">
        <v>1009</v>
      </c>
      <c r="O4" t="s">
        <v>74</v>
      </c>
      <c r="P4" t="s">
        <v>74</v>
      </c>
      <c r="Q4">
        <v>1000</v>
      </c>
      <c r="Y4">
        <v>0</v>
      </c>
      <c r="AA4">
        <v>15119</v>
      </c>
      <c r="AB4">
        <v>0</v>
      </c>
      <c r="AC4">
        <v>0</v>
      </c>
      <c r="AD4">
        <v>0</v>
      </c>
      <c r="AN4">
        <v>0</v>
      </c>
      <c r="AO4">
        <v>1</v>
      </c>
      <c r="AP4">
        <v>1</v>
      </c>
      <c r="AQ4">
        <v>0</v>
      </c>
      <c r="AR4">
        <v>0</v>
      </c>
      <c r="AT4">
        <v>4E-05</v>
      </c>
      <c r="AU4" t="s">
        <v>25</v>
      </c>
      <c r="AV4">
        <v>0</v>
      </c>
      <c r="AW4">
        <v>2</v>
      </c>
      <c r="AX4">
        <v>10598961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ROW(Source!A28)</f>
        <v>28</v>
      </c>
      <c r="B5">
        <v>10598962</v>
      </c>
      <c r="C5">
        <v>10598957</v>
      </c>
      <c r="D5">
        <v>1401376</v>
      </c>
      <c r="E5">
        <v>1</v>
      </c>
      <c r="F5">
        <v>1</v>
      </c>
      <c r="G5">
        <v>1</v>
      </c>
      <c r="H5">
        <v>3</v>
      </c>
      <c r="I5" t="s">
        <v>130</v>
      </c>
      <c r="J5" t="s">
        <v>131</v>
      </c>
      <c r="K5" t="s">
        <v>132</v>
      </c>
      <c r="L5">
        <v>1348</v>
      </c>
      <c r="N5">
        <v>1009</v>
      </c>
      <c r="O5" t="s">
        <v>74</v>
      </c>
      <c r="P5" t="s">
        <v>74</v>
      </c>
      <c r="Q5">
        <v>1000</v>
      </c>
      <c r="Y5">
        <v>0</v>
      </c>
      <c r="AA5">
        <v>16950</v>
      </c>
      <c r="AB5">
        <v>0</v>
      </c>
      <c r="AC5">
        <v>0</v>
      </c>
      <c r="AD5">
        <v>0</v>
      </c>
      <c r="AN5">
        <v>0</v>
      </c>
      <c r="AO5">
        <v>1</v>
      </c>
      <c r="AP5">
        <v>1</v>
      </c>
      <c r="AQ5">
        <v>0</v>
      </c>
      <c r="AR5">
        <v>0</v>
      </c>
      <c r="AT5">
        <v>2E-05</v>
      </c>
      <c r="AU5" t="s">
        <v>25</v>
      </c>
      <c r="AV5">
        <v>0</v>
      </c>
      <c r="AW5">
        <v>2</v>
      </c>
      <c r="AX5">
        <v>10598962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ROW(Source!A28)</f>
        <v>28</v>
      </c>
      <c r="B6">
        <v>10598963</v>
      </c>
      <c r="C6">
        <v>10598957</v>
      </c>
      <c r="D6">
        <v>1403881</v>
      </c>
      <c r="E6">
        <v>1</v>
      </c>
      <c r="F6">
        <v>1</v>
      </c>
      <c r="G6">
        <v>1</v>
      </c>
      <c r="H6">
        <v>3</v>
      </c>
      <c r="I6" t="s">
        <v>133</v>
      </c>
      <c r="J6" t="s">
        <v>134</v>
      </c>
      <c r="K6" t="s">
        <v>135</v>
      </c>
      <c r="L6">
        <v>1346</v>
      </c>
      <c r="N6">
        <v>1009</v>
      </c>
      <c r="O6" t="s">
        <v>136</v>
      </c>
      <c r="P6" t="s">
        <v>136</v>
      </c>
      <c r="Q6">
        <v>1</v>
      </c>
      <c r="Y6">
        <v>0</v>
      </c>
      <c r="AA6">
        <v>37.29</v>
      </c>
      <c r="AB6">
        <v>0</v>
      </c>
      <c r="AC6">
        <v>0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0.02</v>
      </c>
      <c r="AU6" t="s">
        <v>25</v>
      </c>
      <c r="AV6">
        <v>0</v>
      </c>
      <c r="AW6">
        <v>2</v>
      </c>
      <c r="AX6">
        <v>10598963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ROW(Source!A28)</f>
        <v>28</v>
      </c>
      <c r="B7">
        <v>10598964</v>
      </c>
      <c r="C7">
        <v>10598957</v>
      </c>
      <c r="D7">
        <v>1433956</v>
      </c>
      <c r="E7">
        <v>1</v>
      </c>
      <c r="F7">
        <v>1</v>
      </c>
      <c r="G7">
        <v>1</v>
      </c>
      <c r="H7">
        <v>3</v>
      </c>
      <c r="I7" t="s">
        <v>137</v>
      </c>
      <c r="J7" t="s">
        <v>138</v>
      </c>
      <c r="K7" t="s">
        <v>139</v>
      </c>
      <c r="L7">
        <v>1354</v>
      </c>
      <c r="N7">
        <v>1010</v>
      </c>
      <c r="O7" t="s">
        <v>140</v>
      </c>
      <c r="P7" t="s">
        <v>140</v>
      </c>
      <c r="Q7">
        <v>1</v>
      </c>
      <c r="Y7">
        <v>0</v>
      </c>
      <c r="AA7">
        <v>0</v>
      </c>
      <c r="AB7">
        <v>0</v>
      </c>
      <c r="AC7">
        <v>0</v>
      </c>
      <c r="AD7">
        <v>0</v>
      </c>
      <c r="AN7">
        <v>1</v>
      </c>
      <c r="AO7">
        <v>0</v>
      </c>
      <c r="AP7">
        <v>1</v>
      </c>
      <c r="AQ7">
        <v>0</v>
      </c>
      <c r="AR7">
        <v>0</v>
      </c>
      <c r="AT7">
        <v>10</v>
      </c>
      <c r="AU7" t="s">
        <v>25</v>
      </c>
      <c r="AV7">
        <v>0</v>
      </c>
      <c r="AW7">
        <v>2</v>
      </c>
      <c r="AX7">
        <v>10598964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ROW(Source!A29)</f>
        <v>29</v>
      </c>
      <c r="B8">
        <v>10598967</v>
      </c>
      <c r="C8">
        <v>10598966</v>
      </c>
      <c r="D8">
        <v>121651</v>
      </c>
      <c r="E8">
        <v>1</v>
      </c>
      <c r="F8">
        <v>1</v>
      </c>
      <c r="G8">
        <v>1</v>
      </c>
      <c r="H8">
        <v>1</v>
      </c>
      <c r="I8" t="s">
        <v>116</v>
      </c>
      <c r="K8" t="s">
        <v>117</v>
      </c>
      <c r="L8">
        <v>1369</v>
      </c>
      <c r="N8">
        <v>1013</v>
      </c>
      <c r="O8" t="s">
        <v>118</v>
      </c>
      <c r="P8" t="s">
        <v>118</v>
      </c>
      <c r="Q8">
        <v>1</v>
      </c>
      <c r="Y8">
        <v>21.85</v>
      </c>
      <c r="AA8">
        <v>0</v>
      </c>
      <c r="AB8">
        <v>0</v>
      </c>
      <c r="AC8">
        <v>0</v>
      </c>
      <c r="AD8">
        <v>9.29</v>
      </c>
      <c r="AN8">
        <v>0</v>
      </c>
      <c r="AO8">
        <v>1</v>
      </c>
      <c r="AP8">
        <v>1</v>
      </c>
      <c r="AQ8">
        <v>0</v>
      </c>
      <c r="AR8">
        <v>0</v>
      </c>
      <c r="AT8">
        <v>19</v>
      </c>
      <c r="AU8" t="s">
        <v>34</v>
      </c>
      <c r="AV8">
        <v>1</v>
      </c>
      <c r="AW8">
        <v>2</v>
      </c>
      <c r="AX8">
        <v>10598967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ROW(Source!A29)</f>
        <v>29</v>
      </c>
      <c r="B9">
        <v>10598968</v>
      </c>
      <c r="C9">
        <v>10598966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119</v>
      </c>
      <c r="K9" t="s">
        <v>120</v>
      </c>
      <c r="L9">
        <v>608254</v>
      </c>
      <c r="N9">
        <v>1013</v>
      </c>
      <c r="O9" t="s">
        <v>121</v>
      </c>
      <c r="P9" t="s">
        <v>121</v>
      </c>
      <c r="Q9">
        <v>1</v>
      </c>
      <c r="Y9">
        <v>0.25</v>
      </c>
      <c r="AA9">
        <v>0</v>
      </c>
      <c r="AB9">
        <v>0</v>
      </c>
      <c r="AC9">
        <v>0</v>
      </c>
      <c r="AD9">
        <v>0</v>
      </c>
      <c r="AN9">
        <v>0</v>
      </c>
      <c r="AO9">
        <v>1</v>
      </c>
      <c r="AP9">
        <v>1</v>
      </c>
      <c r="AQ9">
        <v>0</v>
      </c>
      <c r="AR9">
        <v>0</v>
      </c>
      <c r="AT9">
        <v>0.2</v>
      </c>
      <c r="AU9" t="s">
        <v>33</v>
      </c>
      <c r="AV9">
        <v>2</v>
      </c>
      <c r="AW9">
        <v>2</v>
      </c>
      <c r="AX9">
        <v>10598968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ROW(Source!A29)</f>
        <v>29</v>
      </c>
      <c r="B10">
        <v>10598969</v>
      </c>
      <c r="C10">
        <v>10598966</v>
      </c>
      <c r="D10">
        <v>1471980</v>
      </c>
      <c r="E10">
        <v>1</v>
      </c>
      <c r="F10">
        <v>1</v>
      </c>
      <c r="G10">
        <v>1</v>
      </c>
      <c r="H10">
        <v>2</v>
      </c>
      <c r="I10" t="s">
        <v>122</v>
      </c>
      <c r="J10" t="s">
        <v>123</v>
      </c>
      <c r="K10" t="s">
        <v>124</v>
      </c>
      <c r="L10">
        <v>1480</v>
      </c>
      <c r="N10">
        <v>1013</v>
      </c>
      <c r="O10" t="s">
        <v>125</v>
      </c>
      <c r="P10" t="s">
        <v>126</v>
      </c>
      <c r="Q10">
        <v>1</v>
      </c>
      <c r="Y10">
        <v>0.25</v>
      </c>
      <c r="AA10">
        <v>0</v>
      </c>
      <c r="AB10">
        <v>87.17</v>
      </c>
      <c r="AC10">
        <v>0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0.2</v>
      </c>
      <c r="AU10" t="s">
        <v>33</v>
      </c>
      <c r="AV10">
        <v>0</v>
      </c>
      <c r="AW10">
        <v>2</v>
      </c>
      <c r="AX10">
        <v>10598969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ROW(Source!A29)</f>
        <v>29</v>
      </c>
      <c r="B11">
        <v>10598970</v>
      </c>
      <c r="C11">
        <v>10598966</v>
      </c>
      <c r="D11">
        <v>1400769</v>
      </c>
      <c r="E11">
        <v>1</v>
      </c>
      <c r="F11">
        <v>1</v>
      </c>
      <c r="G11">
        <v>1</v>
      </c>
      <c r="H11">
        <v>3</v>
      </c>
      <c r="I11" t="s">
        <v>127</v>
      </c>
      <c r="J11" t="s">
        <v>128</v>
      </c>
      <c r="K11" t="s">
        <v>129</v>
      </c>
      <c r="L11">
        <v>1348</v>
      </c>
      <c r="N11">
        <v>1009</v>
      </c>
      <c r="O11" t="s">
        <v>74</v>
      </c>
      <c r="P11" t="s">
        <v>74</v>
      </c>
      <c r="Q11">
        <v>1000</v>
      </c>
      <c r="Y11">
        <v>4E-05</v>
      </c>
      <c r="AA11">
        <v>15119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4E-05</v>
      </c>
      <c r="AV11">
        <v>0</v>
      </c>
      <c r="AW11">
        <v>2</v>
      </c>
      <c r="AX11">
        <v>10598970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ROW(Source!A29)</f>
        <v>29</v>
      </c>
      <c r="B12">
        <v>10598971</v>
      </c>
      <c r="C12">
        <v>10598966</v>
      </c>
      <c r="D12">
        <v>1401376</v>
      </c>
      <c r="E12">
        <v>1</v>
      </c>
      <c r="F12">
        <v>1</v>
      </c>
      <c r="G12">
        <v>1</v>
      </c>
      <c r="H12">
        <v>3</v>
      </c>
      <c r="I12" t="s">
        <v>130</v>
      </c>
      <c r="J12" t="s">
        <v>131</v>
      </c>
      <c r="K12" t="s">
        <v>132</v>
      </c>
      <c r="L12">
        <v>1348</v>
      </c>
      <c r="N12">
        <v>1009</v>
      </c>
      <c r="O12" t="s">
        <v>74</v>
      </c>
      <c r="P12" t="s">
        <v>74</v>
      </c>
      <c r="Q12">
        <v>1000</v>
      </c>
      <c r="Y12">
        <v>2E-05</v>
      </c>
      <c r="AA12">
        <v>16950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2E-05</v>
      </c>
      <c r="AV12">
        <v>0</v>
      </c>
      <c r="AW12">
        <v>2</v>
      </c>
      <c r="AX12">
        <v>10598971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ROW(Source!A29)</f>
        <v>29</v>
      </c>
      <c r="B13">
        <v>10598972</v>
      </c>
      <c r="C13">
        <v>10598966</v>
      </c>
      <c r="D13">
        <v>1403881</v>
      </c>
      <c r="E13">
        <v>1</v>
      </c>
      <c r="F13">
        <v>1</v>
      </c>
      <c r="G13">
        <v>1</v>
      </c>
      <c r="H13">
        <v>3</v>
      </c>
      <c r="I13" t="s">
        <v>133</v>
      </c>
      <c r="J13" t="s">
        <v>134</v>
      </c>
      <c r="K13" t="s">
        <v>135</v>
      </c>
      <c r="L13">
        <v>1346</v>
      </c>
      <c r="N13">
        <v>1009</v>
      </c>
      <c r="O13" t="s">
        <v>136</v>
      </c>
      <c r="P13" t="s">
        <v>136</v>
      </c>
      <c r="Q13">
        <v>1</v>
      </c>
      <c r="Y13">
        <v>0.02</v>
      </c>
      <c r="AA13">
        <v>37.29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0.02</v>
      </c>
      <c r="AV13">
        <v>0</v>
      </c>
      <c r="AW13">
        <v>2</v>
      </c>
      <c r="AX13">
        <v>10598972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ROW(Source!A29)</f>
        <v>29</v>
      </c>
      <c r="B14">
        <v>10598973</v>
      </c>
      <c r="C14">
        <v>10598966</v>
      </c>
      <c r="D14">
        <v>1433956</v>
      </c>
      <c r="E14">
        <v>1</v>
      </c>
      <c r="F14">
        <v>1</v>
      </c>
      <c r="G14">
        <v>1</v>
      </c>
      <c r="H14">
        <v>3</v>
      </c>
      <c r="I14" t="s">
        <v>137</v>
      </c>
      <c r="J14" t="s">
        <v>138</v>
      </c>
      <c r="K14" t="s">
        <v>139</v>
      </c>
      <c r="L14">
        <v>1354</v>
      </c>
      <c r="N14">
        <v>1010</v>
      </c>
      <c r="O14" t="s">
        <v>140</v>
      </c>
      <c r="P14" t="s">
        <v>140</v>
      </c>
      <c r="Q14">
        <v>1</v>
      </c>
      <c r="Y14">
        <v>10</v>
      </c>
      <c r="AA14">
        <v>0</v>
      </c>
      <c r="AB14">
        <v>0</v>
      </c>
      <c r="AC14">
        <v>0</v>
      </c>
      <c r="AD14">
        <v>0</v>
      </c>
      <c r="AN14">
        <v>1</v>
      </c>
      <c r="AO14">
        <v>0</v>
      </c>
      <c r="AP14">
        <v>1</v>
      </c>
      <c r="AQ14">
        <v>0</v>
      </c>
      <c r="AR14">
        <v>0</v>
      </c>
      <c r="AT14">
        <v>10</v>
      </c>
      <c r="AV14">
        <v>0</v>
      </c>
      <c r="AW14">
        <v>2</v>
      </c>
      <c r="AX14">
        <v>10598973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ROW(Source!A30)</f>
        <v>30</v>
      </c>
      <c r="B15">
        <v>10379480</v>
      </c>
      <c r="C15">
        <v>10379479</v>
      </c>
      <c r="D15">
        <v>121645</v>
      </c>
      <c r="E15">
        <v>1</v>
      </c>
      <c r="F15">
        <v>1</v>
      </c>
      <c r="G15">
        <v>1</v>
      </c>
      <c r="H15">
        <v>1</v>
      </c>
      <c r="I15" t="s">
        <v>141</v>
      </c>
      <c r="K15" t="s">
        <v>142</v>
      </c>
      <c r="L15">
        <v>1369</v>
      </c>
      <c r="N15">
        <v>1013</v>
      </c>
      <c r="O15" t="s">
        <v>118</v>
      </c>
      <c r="P15" t="s">
        <v>118</v>
      </c>
      <c r="Q15">
        <v>1</v>
      </c>
      <c r="Y15">
        <v>33.4</v>
      </c>
      <c r="AA15">
        <v>0</v>
      </c>
      <c r="AB15">
        <v>0</v>
      </c>
      <c r="AC15">
        <v>0</v>
      </c>
      <c r="AD15">
        <v>9.02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33.4</v>
      </c>
      <c r="AV15">
        <v>1</v>
      </c>
      <c r="AW15">
        <v>2</v>
      </c>
      <c r="AX15">
        <v>10379480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ROW(Source!A30)</f>
        <v>30</v>
      </c>
      <c r="B16">
        <v>10379481</v>
      </c>
      <c r="C16">
        <v>10379479</v>
      </c>
      <c r="D16">
        <v>121548</v>
      </c>
      <c r="E16">
        <v>1</v>
      </c>
      <c r="F16">
        <v>1</v>
      </c>
      <c r="G16">
        <v>1</v>
      </c>
      <c r="H16">
        <v>1</v>
      </c>
      <c r="I16" t="s">
        <v>119</v>
      </c>
      <c r="K16" t="s">
        <v>120</v>
      </c>
      <c r="L16">
        <v>608254</v>
      </c>
      <c r="N16">
        <v>1013</v>
      </c>
      <c r="O16" t="s">
        <v>121</v>
      </c>
      <c r="P16" t="s">
        <v>121</v>
      </c>
      <c r="Q16">
        <v>1</v>
      </c>
      <c r="Y16">
        <v>3.75</v>
      </c>
      <c r="AA16">
        <v>0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3.75</v>
      </c>
      <c r="AV16">
        <v>2</v>
      </c>
      <c r="AW16">
        <v>2</v>
      </c>
      <c r="AX16">
        <v>10379481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ROW(Source!A30)</f>
        <v>30</v>
      </c>
      <c r="B17">
        <v>10379482</v>
      </c>
      <c r="C17">
        <v>10379479</v>
      </c>
      <c r="D17">
        <v>1466783</v>
      </c>
      <c r="E17">
        <v>1</v>
      </c>
      <c r="F17">
        <v>1</v>
      </c>
      <c r="G17">
        <v>1</v>
      </c>
      <c r="H17">
        <v>2</v>
      </c>
      <c r="I17" t="s">
        <v>143</v>
      </c>
      <c r="J17" t="s">
        <v>144</v>
      </c>
      <c r="K17" t="s">
        <v>145</v>
      </c>
      <c r="L17">
        <v>1480</v>
      </c>
      <c r="N17">
        <v>1013</v>
      </c>
      <c r="O17" t="s">
        <v>125</v>
      </c>
      <c r="P17" t="s">
        <v>126</v>
      </c>
      <c r="Q17">
        <v>1</v>
      </c>
      <c r="Y17">
        <v>0.02</v>
      </c>
      <c r="AA17">
        <v>0</v>
      </c>
      <c r="AB17">
        <v>134.65</v>
      </c>
      <c r="AC17">
        <v>13.5</v>
      </c>
      <c r="AD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0.02</v>
      </c>
      <c r="AV17">
        <v>0</v>
      </c>
      <c r="AW17">
        <v>2</v>
      </c>
      <c r="AX17">
        <v>10379482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ROW(Source!A30)</f>
        <v>30</v>
      </c>
      <c r="B18">
        <v>10379483</v>
      </c>
      <c r="C18">
        <v>10379479</v>
      </c>
      <c r="D18">
        <v>1467512</v>
      </c>
      <c r="E18">
        <v>1</v>
      </c>
      <c r="F18">
        <v>1</v>
      </c>
      <c r="G18">
        <v>1</v>
      </c>
      <c r="H18">
        <v>2</v>
      </c>
      <c r="I18" t="s">
        <v>146</v>
      </c>
      <c r="J18" t="s">
        <v>147</v>
      </c>
      <c r="K18" t="s">
        <v>148</v>
      </c>
      <c r="L18">
        <v>1480</v>
      </c>
      <c r="N18">
        <v>1013</v>
      </c>
      <c r="O18" t="s">
        <v>125</v>
      </c>
      <c r="P18" t="s">
        <v>126</v>
      </c>
      <c r="Q18">
        <v>1</v>
      </c>
      <c r="Y18">
        <v>3.71</v>
      </c>
      <c r="AA18">
        <v>0</v>
      </c>
      <c r="AB18">
        <v>100</v>
      </c>
      <c r="AC18">
        <v>10.06</v>
      </c>
      <c r="AD18">
        <v>0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3.71</v>
      </c>
      <c r="AV18">
        <v>0</v>
      </c>
      <c r="AW18">
        <v>2</v>
      </c>
      <c r="AX18">
        <v>10379483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.75">
      <c r="A19">
        <f>ROW(Source!A30)</f>
        <v>30</v>
      </c>
      <c r="B19">
        <v>10379484</v>
      </c>
      <c r="C19">
        <v>10379479</v>
      </c>
      <c r="D19">
        <v>1471980</v>
      </c>
      <c r="E19">
        <v>1</v>
      </c>
      <c r="F19">
        <v>1</v>
      </c>
      <c r="G19">
        <v>1</v>
      </c>
      <c r="H19">
        <v>2</v>
      </c>
      <c r="I19" t="s">
        <v>122</v>
      </c>
      <c r="J19" t="s">
        <v>123</v>
      </c>
      <c r="K19" t="s">
        <v>124</v>
      </c>
      <c r="L19">
        <v>1480</v>
      </c>
      <c r="N19">
        <v>1013</v>
      </c>
      <c r="O19" t="s">
        <v>125</v>
      </c>
      <c r="P19" t="s">
        <v>126</v>
      </c>
      <c r="Q19">
        <v>1</v>
      </c>
      <c r="Y19">
        <v>0.02</v>
      </c>
      <c r="AA19">
        <v>0</v>
      </c>
      <c r="AB19">
        <v>87.17</v>
      </c>
      <c r="AC19">
        <v>0</v>
      </c>
      <c r="AD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0.02</v>
      </c>
      <c r="AV19">
        <v>0</v>
      </c>
      <c r="AW19">
        <v>2</v>
      </c>
      <c r="AX19">
        <v>10379484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.75">
      <c r="A20">
        <f>ROW(Source!A30)</f>
        <v>30</v>
      </c>
      <c r="B20">
        <v>10379485</v>
      </c>
      <c r="C20">
        <v>10379479</v>
      </c>
      <c r="D20">
        <v>1400017</v>
      </c>
      <c r="E20">
        <v>1</v>
      </c>
      <c r="F20">
        <v>1</v>
      </c>
      <c r="G20">
        <v>1</v>
      </c>
      <c r="H20">
        <v>3</v>
      </c>
      <c r="I20" t="s">
        <v>149</v>
      </c>
      <c r="J20" t="s">
        <v>150</v>
      </c>
      <c r="K20" t="s">
        <v>151</v>
      </c>
      <c r="L20">
        <v>1348</v>
      </c>
      <c r="N20">
        <v>1009</v>
      </c>
      <c r="O20" t="s">
        <v>74</v>
      </c>
      <c r="P20" t="s">
        <v>74</v>
      </c>
      <c r="Q20">
        <v>1000</v>
      </c>
      <c r="Y20">
        <v>0.00027</v>
      </c>
      <c r="AA20">
        <v>12606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0.00027</v>
      </c>
      <c r="AV20">
        <v>0</v>
      </c>
      <c r="AW20">
        <v>2</v>
      </c>
      <c r="AX20">
        <v>10379485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.75">
      <c r="A21">
        <f>ROW(Source!A30)</f>
        <v>30</v>
      </c>
      <c r="B21">
        <v>10379486</v>
      </c>
      <c r="C21">
        <v>10379479</v>
      </c>
      <c r="D21">
        <v>1401827</v>
      </c>
      <c r="E21">
        <v>1</v>
      </c>
      <c r="F21">
        <v>1</v>
      </c>
      <c r="G21">
        <v>1</v>
      </c>
      <c r="H21">
        <v>3</v>
      </c>
      <c r="I21" t="s">
        <v>152</v>
      </c>
      <c r="J21" t="s">
        <v>153</v>
      </c>
      <c r="K21" t="s">
        <v>154</v>
      </c>
      <c r="L21">
        <v>1348</v>
      </c>
      <c r="N21">
        <v>1009</v>
      </c>
      <c r="O21" t="s">
        <v>74</v>
      </c>
      <c r="P21" t="s">
        <v>74</v>
      </c>
      <c r="Q21">
        <v>1000</v>
      </c>
      <c r="Y21">
        <v>0</v>
      </c>
      <c r="AA21">
        <v>16136</v>
      </c>
      <c r="AB21">
        <v>0</v>
      </c>
      <c r="AC21">
        <v>0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0</v>
      </c>
      <c r="AV21">
        <v>0</v>
      </c>
      <c r="AW21">
        <v>2</v>
      </c>
      <c r="AX21">
        <v>10379486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.75">
      <c r="A22">
        <f>ROW(Source!A30)</f>
        <v>30</v>
      </c>
      <c r="B22">
        <v>10379487</v>
      </c>
      <c r="C22">
        <v>10379479</v>
      </c>
      <c r="D22">
        <v>1404619</v>
      </c>
      <c r="E22">
        <v>1</v>
      </c>
      <c r="F22">
        <v>1</v>
      </c>
      <c r="G22">
        <v>1</v>
      </c>
      <c r="H22">
        <v>3</v>
      </c>
      <c r="I22" t="s">
        <v>155</v>
      </c>
      <c r="J22" t="s">
        <v>156</v>
      </c>
      <c r="K22" t="s">
        <v>157</v>
      </c>
      <c r="L22">
        <v>1346</v>
      </c>
      <c r="N22">
        <v>1009</v>
      </c>
      <c r="O22" t="s">
        <v>136</v>
      </c>
      <c r="P22" t="s">
        <v>136</v>
      </c>
      <c r="Q22">
        <v>1</v>
      </c>
      <c r="Y22">
        <v>0.1</v>
      </c>
      <c r="AA22">
        <v>32.88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0.1</v>
      </c>
      <c r="AV22">
        <v>0</v>
      </c>
      <c r="AW22">
        <v>2</v>
      </c>
      <c r="AX22">
        <v>10379487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</row>
    <row r="23" spans="1:75" ht="12.75">
      <c r="A23">
        <f>ROW(Source!A30)</f>
        <v>30</v>
      </c>
      <c r="B23">
        <v>10379492</v>
      </c>
      <c r="C23">
        <v>10379479</v>
      </c>
      <c r="D23">
        <v>0</v>
      </c>
      <c r="E23">
        <v>0</v>
      </c>
      <c r="F23">
        <v>1</v>
      </c>
      <c r="G23">
        <v>1</v>
      </c>
      <c r="H23">
        <v>3</v>
      </c>
      <c r="I23" t="s">
        <v>44</v>
      </c>
      <c r="J23" t="s">
        <v>47</v>
      </c>
      <c r="K23" t="s">
        <v>45</v>
      </c>
      <c r="L23">
        <v>1301</v>
      </c>
      <c r="N23">
        <v>1003</v>
      </c>
      <c r="O23" t="s">
        <v>46</v>
      </c>
      <c r="P23" t="s">
        <v>46</v>
      </c>
      <c r="Q23">
        <v>1</v>
      </c>
      <c r="Y23">
        <v>50</v>
      </c>
      <c r="AA23">
        <v>3.73</v>
      </c>
      <c r="AB23">
        <v>0</v>
      </c>
      <c r="AC23">
        <v>0</v>
      </c>
      <c r="AD23">
        <v>0</v>
      </c>
      <c r="AN23">
        <v>0</v>
      </c>
      <c r="AO23">
        <v>0</v>
      </c>
      <c r="AP23">
        <v>1</v>
      </c>
      <c r="AQ23">
        <v>0</v>
      </c>
      <c r="AR23">
        <v>0</v>
      </c>
      <c r="AT23">
        <v>50</v>
      </c>
      <c r="AV23">
        <v>0</v>
      </c>
      <c r="AW23">
        <v>1</v>
      </c>
      <c r="AX23">
        <v>-1</v>
      </c>
      <c r="AY23">
        <v>0</v>
      </c>
      <c r="AZ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</row>
    <row r="24" spans="1:75" ht="12.75">
      <c r="A24">
        <f>ROW(Source!A30)</f>
        <v>30</v>
      </c>
      <c r="B24">
        <v>10379497</v>
      </c>
      <c r="C24">
        <v>10379479</v>
      </c>
      <c r="D24">
        <v>0</v>
      </c>
      <c r="E24">
        <v>0</v>
      </c>
      <c r="F24">
        <v>1</v>
      </c>
      <c r="G24">
        <v>1</v>
      </c>
      <c r="H24">
        <v>3</v>
      </c>
      <c r="I24" t="s">
        <v>50</v>
      </c>
      <c r="K24" t="s">
        <v>51</v>
      </c>
      <c r="L24">
        <v>1301</v>
      </c>
      <c r="N24">
        <v>1003</v>
      </c>
      <c r="O24" t="s">
        <v>46</v>
      </c>
      <c r="P24" t="s">
        <v>46</v>
      </c>
      <c r="Q24">
        <v>1</v>
      </c>
      <c r="Y24">
        <v>50</v>
      </c>
      <c r="AA24">
        <v>4.02</v>
      </c>
      <c r="AB24">
        <v>0</v>
      </c>
      <c r="AC24">
        <v>0</v>
      </c>
      <c r="AD24">
        <v>0</v>
      </c>
      <c r="AN24">
        <v>0</v>
      </c>
      <c r="AO24">
        <v>0</v>
      </c>
      <c r="AP24">
        <v>1</v>
      </c>
      <c r="AQ24">
        <v>0</v>
      </c>
      <c r="AR24">
        <v>0</v>
      </c>
      <c r="AT24">
        <v>50</v>
      </c>
      <c r="AV24">
        <v>0</v>
      </c>
      <c r="AW24">
        <v>1</v>
      </c>
      <c r="AX24">
        <v>-1</v>
      </c>
      <c r="AY24">
        <v>0</v>
      </c>
      <c r="AZ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</row>
    <row r="25" spans="1:75" ht="12.75">
      <c r="A25">
        <f>ROW(Source!A30)</f>
        <v>30</v>
      </c>
      <c r="B25">
        <v>10379488</v>
      </c>
      <c r="C25">
        <v>10379479</v>
      </c>
      <c r="D25">
        <v>1412780</v>
      </c>
      <c r="E25">
        <v>1</v>
      </c>
      <c r="F25">
        <v>1</v>
      </c>
      <c r="G25">
        <v>1</v>
      </c>
      <c r="H25">
        <v>3</v>
      </c>
      <c r="I25" t="s">
        <v>158</v>
      </c>
      <c r="J25" t="s">
        <v>159</v>
      </c>
      <c r="K25" t="s">
        <v>160</v>
      </c>
      <c r="L25">
        <v>1355</v>
      </c>
      <c r="N25">
        <v>1010</v>
      </c>
      <c r="O25" t="s">
        <v>161</v>
      </c>
      <c r="P25" t="s">
        <v>161</v>
      </c>
      <c r="Q25">
        <v>100</v>
      </c>
      <c r="Y25">
        <v>0.02</v>
      </c>
      <c r="AA25">
        <v>30.74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0.02</v>
      </c>
      <c r="AV25">
        <v>0</v>
      </c>
      <c r="AW25">
        <v>2</v>
      </c>
      <c r="AX25">
        <v>10379488</v>
      </c>
      <c r="AY25">
        <v>1</v>
      </c>
      <c r="AZ25">
        <v>0</v>
      </c>
      <c r="BA25">
        <v>23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</row>
    <row r="26" spans="1:75" ht="12.75">
      <c r="A26">
        <f>ROW(Source!A30)</f>
        <v>30</v>
      </c>
      <c r="B26">
        <v>10379489</v>
      </c>
      <c r="C26">
        <v>10379479</v>
      </c>
      <c r="D26">
        <v>1444060</v>
      </c>
      <c r="E26">
        <v>1</v>
      </c>
      <c r="F26">
        <v>1</v>
      </c>
      <c r="G26">
        <v>1</v>
      </c>
      <c r="H26">
        <v>3</v>
      </c>
      <c r="I26" t="s">
        <v>162</v>
      </c>
      <c r="J26" t="s">
        <v>163</v>
      </c>
      <c r="K26" t="s">
        <v>164</v>
      </c>
      <c r="L26">
        <v>1358</v>
      </c>
      <c r="N26">
        <v>1010</v>
      </c>
      <c r="O26" t="s">
        <v>23</v>
      </c>
      <c r="P26" t="s">
        <v>23</v>
      </c>
      <c r="Q26">
        <v>10</v>
      </c>
      <c r="Y26">
        <v>12.8</v>
      </c>
      <c r="AA26">
        <v>2.65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12.8</v>
      </c>
      <c r="AV26">
        <v>0</v>
      </c>
      <c r="AW26">
        <v>2</v>
      </c>
      <c r="AX26">
        <v>10379489</v>
      </c>
      <c r="AY26">
        <v>1</v>
      </c>
      <c r="AZ26">
        <v>0</v>
      </c>
      <c r="BA26">
        <v>24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</row>
    <row r="27" spans="1:75" ht="12.75">
      <c r="A27">
        <f>ROW(Source!A30)</f>
        <v>30</v>
      </c>
      <c r="B27">
        <v>10379490</v>
      </c>
      <c r="C27">
        <v>10379479</v>
      </c>
      <c r="D27">
        <v>1452267</v>
      </c>
      <c r="E27">
        <v>1</v>
      </c>
      <c r="F27">
        <v>1</v>
      </c>
      <c r="G27">
        <v>1</v>
      </c>
      <c r="H27">
        <v>3</v>
      </c>
      <c r="I27" t="s">
        <v>165</v>
      </c>
      <c r="J27" t="s">
        <v>166</v>
      </c>
      <c r="K27" t="s">
        <v>167</v>
      </c>
      <c r="L27">
        <v>1346</v>
      </c>
      <c r="N27">
        <v>1009</v>
      </c>
      <c r="O27" t="s">
        <v>136</v>
      </c>
      <c r="P27" t="s">
        <v>136</v>
      </c>
      <c r="Q27">
        <v>1</v>
      </c>
      <c r="Y27">
        <v>0.04</v>
      </c>
      <c r="AA27">
        <v>59.08</v>
      </c>
      <c r="AB27">
        <v>0</v>
      </c>
      <c r="AC27">
        <v>0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0.04</v>
      </c>
      <c r="AV27">
        <v>0</v>
      </c>
      <c r="AW27">
        <v>2</v>
      </c>
      <c r="AX27">
        <v>10379490</v>
      </c>
      <c r="AY27">
        <v>1</v>
      </c>
      <c r="AZ27">
        <v>0</v>
      </c>
      <c r="BA27">
        <v>25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.75">
      <c r="A28">
        <f>ROW(Source!A33)</f>
        <v>33</v>
      </c>
      <c r="B28">
        <v>10379500</v>
      </c>
      <c r="C28">
        <v>10379499</v>
      </c>
      <c r="D28">
        <v>121651</v>
      </c>
      <c r="E28">
        <v>1</v>
      </c>
      <c r="F28">
        <v>1</v>
      </c>
      <c r="G28">
        <v>1</v>
      </c>
      <c r="H28">
        <v>1</v>
      </c>
      <c r="I28" t="s">
        <v>116</v>
      </c>
      <c r="K28" t="s">
        <v>117</v>
      </c>
      <c r="L28">
        <v>1369</v>
      </c>
      <c r="N28">
        <v>1013</v>
      </c>
      <c r="O28" t="s">
        <v>118</v>
      </c>
      <c r="P28" t="s">
        <v>118</v>
      </c>
      <c r="Q28">
        <v>1</v>
      </c>
      <c r="Y28">
        <v>4.048</v>
      </c>
      <c r="AA28">
        <v>0</v>
      </c>
      <c r="AB28">
        <v>0</v>
      </c>
      <c r="AC28">
        <v>0</v>
      </c>
      <c r="AD28">
        <v>9.29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3.52</v>
      </c>
      <c r="AU28" t="s">
        <v>34</v>
      </c>
      <c r="AV28">
        <v>1</v>
      </c>
      <c r="AW28">
        <v>2</v>
      </c>
      <c r="AX28">
        <v>10379500</v>
      </c>
      <c r="AY28">
        <v>1</v>
      </c>
      <c r="AZ28">
        <v>0</v>
      </c>
      <c r="BA28">
        <v>26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.75">
      <c r="A29">
        <f>ROW(Source!A33)</f>
        <v>33</v>
      </c>
      <c r="B29">
        <v>10379501</v>
      </c>
      <c r="C29">
        <v>10379499</v>
      </c>
      <c r="D29">
        <v>121548</v>
      </c>
      <c r="E29">
        <v>1</v>
      </c>
      <c r="F29">
        <v>1</v>
      </c>
      <c r="G29">
        <v>1</v>
      </c>
      <c r="H29">
        <v>1</v>
      </c>
      <c r="I29" t="s">
        <v>119</v>
      </c>
      <c r="K29" t="s">
        <v>120</v>
      </c>
      <c r="L29">
        <v>608254</v>
      </c>
      <c r="N29">
        <v>1013</v>
      </c>
      <c r="O29" t="s">
        <v>121</v>
      </c>
      <c r="P29" t="s">
        <v>121</v>
      </c>
      <c r="Q29">
        <v>1</v>
      </c>
      <c r="Y29">
        <v>0.3125</v>
      </c>
      <c r="AA29">
        <v>0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1</v>
      </c>
      <c r="AQ29">
        <v>0</v>
      </c>
      <c r="AR29">
        <v>0</v>
      </c>
      <c r="AT29">
        <v>0.25</v>
      </c>
      <c r="AU29" t="s">
        <v>33</v>
      </c>
      <c r="AV29">
        <v>2</v>
      </c>
      <c r="AW29">
        <v>2</v>
      </c>
      <c r="AX29">
        <v>10379501</v>
      </c>
      <c r="AY29">
        <v>1</v>
      </c>
      <c r="AZ29">
        <v>0</v>
      </c>
      <c r="BA29">
        <v>27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.75">
      <c r="A30">
        <f>ROW(Source!A33)</f>
        <v>33</v>
      </c>
      <c r="B30">
        <v>10379502</v>
      </c>
      <c r="C30">
        <v>10379499</v>
      </c>
      <c r="D30">
        <v>1471244</v>
      </c>
      <c r="E30">
        <v>1</v>
      </c>
      <c r="F30">
        <v>1</v>
      </c>
      <c r="G30">
        <v>1</v>
      </c>
      <c r="H30">
        <v>2</v>
      </c>
      <c r="I30" t="s">
        <v>168</v>
      </c>
      <c r="J30" t="s">
        <v>169</v>
      </c>
      <c r="K30" t="s">
        <v>170</v>
      </c>
      <c r="L30">
        <v>1368</v>
      </c>
      <c r="N30">
        <v>1011</v>
      </c>
      <c r="O30" t="s">
        <v>171</v>
      </c>
      <c r="P30" t="s">
        <v>171</v>
      </c>
      <c r="Q30">
        <v>1</v>
      </c>
      <c r="Y30">
        <v>0.4875</v>
      </c>
      <c r="AA30">
        <v>0</v>
      </c>
      <c r="AB30">
        <v>2.16</v>
      </c>
      <c r="AC30">
        <v>0</v>
      </c>
      <c r="AD30">
        <v>0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0.39</v>
      </c>
      <c r="AU30" t="s">
        <v>33</v>
      </c>
      <c r="AV30">
        <v>0</v>
      </c>
      <c r="AW30">
        <v>2</v>
      </c>
      <c r="AX30">
        <v>10379502</v>
      </c>
      <c r="AY30">
        <v>1</v>
      </c>
      <c r="AZ30">
        <v>0</v>
      </c>
      <c r="BA30">
        <v>28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</row>
    <row r="31" spans="1:75" ht="12.75">
      <c r="A31">
        <f>ROW(Source!A33)</f>
        <v>33</v>
      </c>
      <c r="B31">
        <v>10379503</v>
      </c>
      <c r="C31">
        <v>10379499</v>
      </c>
      <c r="D31">
        <v>1471980</v>
      </c>
      <c r="E31">
        <v>1</v>
      </c>
      <c r="F31">
        <v>1</v>
      </c>
      <c r="G31">
        <v>1</v>
      </c>
      <c r="H31">
        <v>2</v>
      </c>
      <c r="I31" t="s">
        <v>122</v>
      </c>
      <c r="J31" t="s">
        <v>123</v>
      </c>
      <c r="K31" t="s">
        <v>124</v>
      </c>
      <c r="L31">
        <v>1480</v>
      </c>
      <c r="N31">
        <v>1013</v>
      </c>
      <c r="O31" t="s">
        <v>125</v>
      </c>
      <c r="P31" t="s">
        <v>126</v>
      </c>
      <c r="Q31">
        <v>1</v>
      </c>
      <c r="Y31">
        <v>0.3125</v>
      </c>
      <c r="AA31">
        <v>0</v>
      </c>
      <c r="AB31">
        <v>87.17</v>
      </c>
      <c r="AC31">
        <v>0</v>
      </c>
      <c r="AD31">
        <v>0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0.25</v>
      </c>
      <c r="AU31" t="s">
        <v>33</v>
      </c>
      <c r="AV31">
        <v>0</v>
      </c>
      <c r="AW31">
        <v>2</v>
      </c>
      <c r="AX31">
        <v>10379503</v>
      </c>
      <c r="AY31">
        <v>1</v>
      </c>
      <c r="AZ31">
        <v>0</v>
      </c>
      <c r="BA31">
        <v>29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2" spans="1:75" ht="12.75">
      <c r="A32">
        <f>ROW(Source!A33)</f>
        <v>33</v>
      </c>
      <c r="B32">
        <v>10379504</v>
      </c>
      <c r="C32">
        <v>10379499</v>
      </c>
      <c r="D32">
        <v>1409783</v>
      </c>
      <c r="E32">
        <v>1</v>
      </c>
      <c r="F32">
        <v>1</v>
      </c>
      <c r="G32">
        <v>1</v>
      </c>
      <c r="H32">
        <v>3</v>
      </c>
      <c r="I32" t="s">
        <v>172</v>
      </c>
      <c r="J32" t="s">
        <v>173</v>
      </c>
      <c r="K32" t="s">
        <v>174</v>
      </c>
      <c r="L32">
        <v>1296</v>
      </c>
      <c r="N32">
        <v>1002</v>
      </c>
      <c r="O32" t="s">
        <v>175</v>
      </c>
      <c r="P32" t="s">
        <v>175</v>
      </c>
      <c r="Q32">
        <v>1</v>
      </c>
      <c r="Y32">
        <v>0.143</v>
      </c>
      <c r="AA32">
        <v>520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0.143</v>
      </c>
      <c r="AV32">
        <v>0</v>
      </c>
      <c r="AW32">
        <v>2</v>
      </c>
      <c r="AX32">
        <v>10379504</v>
      </c>
      <c r="AY32">
        <v>1</v>
      </c>
      <c r="AZ32">
        <v>0</v>
      </c>
      <c r="BA32">
        <v>30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</row>
    <row r="33" spans="1:75" ht="12.75">
      <c r="A33">
        <f>ROW(Source!A33)</f>
        <v>33</v>
      </c>
      <c r="B33">
        <v>10379505</v>
      </c>
      <c r="C33">
        <v>10379499</v>
      </c>
      <c r="D33">
        <v>1409785</v>
      </c>
      <c r="E33">
        <v>1</v>
      </c>
      <c r="F33">
        <v>1</v>
      </c>
      <c r="G33">
        <v>1</v>
      </c>
      <c r="H33">
        <v>3</v>
      </c>
      <c r="I33" t="s">
        <v>176</v>
      </c>
      <c r="J33" t="s">
        <v>177</v>
      </c>
      <c r="K33" t="s">
        <v>178</v>
      </c>
      <c r="L33">
        <v>1296</v>
      </c>
      <c r="N33">
        <v>1002</v>
      </c>
      <c r="O33" t="s">
        <v>175</v>
      </c>
      <c r="P33" t="s">
        <v>175</v>
      </c>
      <c r="Q33">
        <v>1</v>
      </c>
      <c r="Y33">
        <v>0.02</v>
      </c>
      <c r="AA33">
        <v>200.58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0.02</v>
      </c>
      <c r="AV33">
        <v>0</v>
      </c>
      <c r="AW33">
        <v>2</v>
      </c>
      <c r="AX33">
        <v>10379505</v>
      </c>
      <c r="AY33">
        <v>1</v>
      </c>
      <c r="AZ33">
        <v>0</v>
      </c>
      <c r="BA33">
        <v>31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</row>
    <row r="34" spans="1:75" ht="12.75">
      <c r="A34">
        <f>ROW(Source!A33)</f>
        <v>33</v>
      </c>
      <c r="B34">
        <v>10379506</v>
      </c>
      <c r="C34">
        <v>10379499</v>
      </c>
      <c r="D34">
        <v>1409787</v>
      </c>
      <c r="E34">
        <v>1</v>
      </c>
      <c r="F34">
        <v>1</v>
      </c>
      <c r="G34">
        <v>1</v>
      </c>
      <c r="H34">
        <v>3</v>
      </c>
      <c r="I34" t="s">
        <v>179</v>
      </c>
      <c r="J34" t="s">
        <v>180</v>
      </c>
      <c r="K34" t="s">
        <v>181</v>
      </c>
      <c r="L34">
        <v>1296</v>
      </c>
      <c r="N34">
        <v>1002</v>
      </c>
      <c r="O34" t="s">
        <v>175</v>
      </c>
      <c r="P34" t="s">
        <v>175</v>
      </c>
      <c r="Q34">
        <v>1</v>
      </c>
      <c r="Y34">
        <v>1.438</v>
      </c>
      <c r="AA34">
        <v>269.51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1.438</v>
      </c>
      <c r="AV34">
        <v>0</v>
      </c>
      <c r="AW34">
        <v>2</v>
      </c>
      <c r="AX34">
        <v>10379506</v>
      </c>
      <c r="AY34">
        <v>1</v>
      </c>
      <c r="AZ34">
        <v>0</v>
      </c>
      <c r="BA34">
        <v>32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.75">
      <c r="A35">
        <f>ROW(Source!A33)</f>
        <v>33</v>
      </c>
      <c r="B35">
        <v>10379507</v>
      </c>
      <c r="C35">
        <v>10379499</v>
      </c>
      <c r="D35">
        <v>1409789</v>
      </c>
      <c r="E35">
        <v>1</v>
      </c>
      <c r="F35">
        <v>1</v>
      </c>
      <c r="G35">
        <v>1</v>
      </c>
      <c r="H35">
        <v>3</v>
      </c>
      <c r="I35" t="s">
        <v>182</v>
      </c>
      <c r="J35" t="s">
        <v>183</v>
      </c>
      <c r="K35" t="s">
        <v>184</v>
      </c>
      <c r="L35">
        <v>1301</v>
      </c>
      <c r="N35">
        <v>1003</v>
      </c>
      <c r="O35" t="s">
        <v>46</v>
      </c>
      <c r="P35" t="s">
        <v>46</v>
      </c>
      <c r="Q35">
        <v>1</v>
      </c>
      <c r="Y35">
        <v>15</v>
      </c>
      <c r="AA35">
        <v>3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15</v>
      </c>
      <c r="AV35">
        <v>0</v>
      </c>
      <c r="AW35">
        <v>2</v>
      </c>
      <c r="AX35">
        <v>10379507</v>
      </c>
      <c r="AY35">
        <v>1</v>
      </c>
      <c r="AZ35">
        <v>0</v>
      </c>
      <c r="BA35">
        <v>33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 ht="12.75">
      <c r="A36">
        <f>ROW(Source!A33)</f>
        <v>33</v>
      </c>
      <c r="B36">
        <v>10379508</v>
      </c>
      <c r="C36">
        <v>10379499</v>
      </c>
      <c r="D36">
        <v>1409839</v>
      </c>
      <c r="E36">
        <v>1</v>
      </c>
      <c r="F36">
        <v>1</v>
      </c>
      <c r="G36">
        <v>1</v>
      </c>
      <c r="H36">
        <v>3</v>
      </c>
      <c r="I36" t="s">
        <v>185</v>
      </c>
      <c r="J36" t="s">
        <v>186</v>
      </c>
      <c r="K36" t="s">
        <v>187</v>
      </c>
      <c r="L36">
        <v>1301</v>
      </c>
      <c r="N36">
        <v>1003</v>
      </c>
      <c r="O36" t="s">
        <v>46</v>
      </c>
      <c r="P36" t="s">
        <v>46</v>
      </c>
      <c r="Q36">
        <v>1</v>
      </c>
      <c r="Y36">
        <v>11</v>
      </c>
      <c r="AA36">
        <v>264.2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11</v>
      </c>
      <c r="AV36">
        <v>0</v>
      </c>
      <c r="AW36">
        <v>2</v>
      </c>
      <c r="AX36">
        <v>10379508</v>
      </c>
      <c r="AY36">
        <v>1</v>
      </c>
      <c r="AZ36">
        <v>0</v>
      </c>
      <c r="BA36">
        <v>34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</row>
    <row r="37" spans="1:75" ht="12.75">
      <c r="A37">
        <f>ROW(Source!A33)</f>
        <v>33</v>
      </c>
      <c r="B37">
        <v>10379509</v>
      </c>
      <c r="C37">
        <v>10379499</v>
      </c>
      <c r="D37">
        <v>1409960</v>
      </c>
      <c r="E37">
        <v>1</v>
      </c>
      <c r="F37">
        <v>1</v>
      </c>
      <c r="G37">
        <v>1</v>
      </c>
      <c r="H37">
        <v>3</v>
      </c>
      <c r="I37" t="s">
        <v>188</v>
      </c>
      <c r="J37" t="s">
        <v>189</v>
      </c>
      <c r="K37" t="s">
        <v>190</v>
      </c>
      <c r="L37">
        <v>1354</v>
      </c>
      <c r="N37">
        <v>1010</v>
      </c>
      <c r="O37" t="s">
        <v>140</v>
      </c>
      <c r="P37" t="s">
        <v>140</v>
      </c>
      <c r="Q37">
        <v>1</v>
      </c>
      <c r="Y37">
        <v>30</v>
      </c>
      <c r="AA37">
        <v>0.98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30</v>
      </c>
      <c r="AV37">
        <v>0</v>
      </c>
      <c r="AW37">
        <v>2</v>
      </c>
      <c r="AX37">
        <v>10379509</v>
      </c>
      <c r="AY37">
        <v>1</v>
      </c>
      <c r="AZ37">
        <v>0</v>
      </c>
      <c r="BA37">
        <v>35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</row>
    <row r="38" spans="1:75" ht="12.75">
      <c r="A38">
        <f>ROW(Source!A33)</f>
        <v>33</v>
      </c>
      <c r="B38">
        <v>10379510</v>
      </c>
      <c r="C38">
        <v>10379499</v>
      </c>
      <c r="D38">
        <v>1451190</v>
      </c>
      <c r="E38">
        <v>1</v>
      </c>
      <c r="F38">
        <v>1</v>
      </c>
      <c r="G38">
        <v>1</v>
      </c>
      <c r="H38">
        <v>3</v>
      </c>
      <c r="I38" t="s">
        <v>191</v>
      </c>
      <c r="J38" t="s">
        <v>192</v>
      </c>
      <c r="K38" t="s">
        <v>193</v>
      </c>
      <c r="L38">
        <v>1346</v>
      </c>
      <c r="N38">
        <v>1009</v>
      </c>
      <c r="O38" t="s">
        <v>136</v>
      </c>
      <c r="P38" t="s">
        <v>136</v>
      </c>
      <c r="Q38">
        <v>1</v>
      </c>
      <c r="Y38">
        <v>0.033</v>
      </c>
      <c r="AA38">
        <v>57.4</v>
      </c>
      <c r="AB38">
        <v>0</v>
      </c>
      <c r="AC38">
        <v>0</v>
      </c>
      <c r="AD38">
        <v>0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0.033</v>
      </c>
      <c r="AV38">
        <v>0</v>
      </c>
      <c r="AW38">
        <v>2</v>
      </c>
      <c r="AX38">
        <v>10379510</v>
      </c>
      <c r="AY38">
        <v>1</v>
      </c>
      <c r="AZ38">
        <v>0</v>
      </c>
      <c r="BA38">
        <v>36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 ht="12.75">
      <c r="A39">
        <f>ROW(Source!A34)</f>
        <v>34</v>
      </c>
      <c r="B39">
        <v>10381430</v>
      </c>
      <c r="C39">
        <v>10381429</v>
      </c>
      <c r="D39">
        <v>121639</v>
      </c>
      <c r="E39">
        <v>1</v>
      </c>
      <c r="F39">
        <v>1</v>
      </c>
      <c r="G39">
        <v>1</v>
      </c>
      <c r="H39">
        <v>1</v>
      </c>
      <c r="I39" t="s">
        <v>194</v>
      </c>
      <c r="K39" t="s">
        <v>195</v>
      </c>
      <c r="L39">
        <v>1369</v>
      </c>
      <c r="N39">
        <v>1013</v>
      </c>
      <c r="O39" t="s">
        <v>118</v>
      </c>
      <c r="P39" t="s">
        <v>118</v>
      </c>
      <c r="Q39">
        <v>1</v>
      </c>
      <c r="Y39">
        <v>37</v>
      </c>
      <c r="AA39">
        <v>0</v>
      </c>
      <c r="AB39">
        <v>0</v>
      </c>
      <c r="AC39">
        <v>0</v>
      </c>
      <c r="AD39">
        <v>8.82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37</v>
      </c>
      <c r="AV39">
        <v>1</v>
      </c>
      <c r="AW39">
        <v>2</v>
      </c>
      <c r="AX39">
        <v>10381430</v>
      </c>
      <c r="AY39">
        <v>1</v>
      </c>
      <c r="AZ39">
        <v>0</v>
      </c>
      <c r="BA39">
        <v>37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</row>
    <row r="40" spans="1:75" ht="12.75">
      <c r="A40">
        <f>ROW(Source!A34)</f>
        <v>34</v>
      </c>
      <c r="B40">
        <v>10381431</v>
      </c>
      <c r="C40">
        <v>10381429</v>
      </c>
      <c r="D40">
        <v>121548</v>
      </c>
      <c r="E40">
        <v>1</v>
      </c>
      <c r="F40">
        <v>1</v>
      </c>
      <c r="G40">
        <v>1</v>
      </c>
      <c r="H40">
        <v>1</v>
      </c>
      <c r="I40" t="s">
        <v>119</v>
      </c>
      <c r="K40" t="s">
        <v>120</v>
      </c>
      <c r="L40">
        <v>608254</v>
      </c>
      <c r="N40">
        <v>1013</v>
      </c>
      <c r="O40" t="s">
        <v>121</v>
      </c>
      <c r="P40" t="s">
        <v>121</v>
      </c>
      <c r="Q40">
        <v>1</v>
      </c>
      <c r="Y40">
        <v>5.27</v>
      </c>
      <c r="AA40">
        <v>0</v>
      </c>
      <c r="AB40">
        <v>0</v>
      </c>
      <c r="AC40">
        <v>0</v>
      </c>
      <c r="AD40">
        <v>0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5.27</v>
      </c>
      <c r="AV40">
        <v>2</v>
      </c>
      <c r="AW40">
        <v>2</v>
      </c>
      <c r="AX40">
        <v>10381431</v>
      </c>
      <c r="AY40">
        <v>1</v>
      </c>
      <c r="AZ40">
        <v>0</v>
      </c>
      <c r="BA40">
        <v>38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ht="12.75">
      <c r="A41">
        <f>ROW(Source!A34)</f>
        <v>34</v>
      </c>
      <c r="B41">
        <v>10381432</v>
      </c>
      <c r="C41">
        <v>10381429</v>
      </c>
      <c r="D41">
        <v>1466783</v>
      </c>
      <c r="E41">
        <v>1</v>
      </c>
      <c r="F41">
        <v>1</v>
      </c>
      <c r="G41">
        <v>1</v>
      </c>
      <c r="H41">
        <v>2</v>
      </c>
      <c r="I41" t="s">
        <v>143</v>
      </c>
      <c r="J41" t="s">
        <v>144</v>
      </c>
      <c r="K41" t="s">
        <v>145</v>
      </c>
      <c r="L41">
        <v>1480</v>
      </c>
      <c r="N41">
        <v>1013</v>
      </c>
      <c r="O41" t="s">
        <v>125</v>
      </c>
      <c r="P41" t="s">
        <v>126</v>
      </c>
      <c r="Q41">
        <v>1</v>
      </c>
      <c r="Y41">
        <v>0.03</v>
      </c>
      <c r="AA41">
        <v>0</v>
      </c>
      <c r="AB41">
        <v>134.65</v>
      </c>
      <c r="AC41">
        <v>13.5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0.03</v>
      </c>
      <c r="AV41">
        <v>0</v>
      </c>
      <c r="AW41">
        <v>2</v>
      </c>
      <c r="AX41">
        <v>10381432</v>
      </c>
      <c r="AY41">
        <v>1</v>
      </c>
      <c r="AZ41">
        <v>0</v>
      </c>
      <c r="BA41">
        <v>39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</row>
    <row r="42" spans="1:75" ht="12.75">
      <c r="A42">
        <f>ROW(Source!A34)</f>
        <v>34</v>
      </c>
      <c r="B42">
        <v>10381433</v>
      </c>
      <c r="C42">
        <v>10381429</v>
      </c>
      <c r="D42">
        <v>1467145</v>
      </c>
      <c r="E42">
        <v>1</v>
      </c>
      <c r="F42">
        <v>1</v>
      </c>
      <c r="G42">
        <v>1</v>
      </c>
      <c r="H42">
        <v>2</v>
      </c>
      <c r="I42" t="s">
        <v>196</v>
      </c>
      <c r="J42" t="s">
        <v>197</v>
      </c>
      <c r="K42" t="s">
        <v>198</v>
      </c>
      <c r="L42">
        <v>1368</v>
      </c>
      <c r="N42">
        <v>1011</v>
      </c>
      <c r="O42" t="s">
        <v>171</v>
      </c>
      <c r="P42" t="s">
        <v>171</v>
      </c>
      <c r="Q42">
        <v>1</v>
      </c>
      <c r="Y42">
        <v>5.21</v>
      </c>
      <c r="AA42">
        <v>0</v>
      </c>
      <c r="AB42">
        <v>31.14</v>
      </c>
      <c r="AC42">
        <v>11.6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5.21</v>
      </c>
      <c r="AV42">
        <v>0</v>
      </c>
      <c r="AW42">
        <v>2</v>
      </c>
      <c r="AX42">
        <v>10381433</v>
      </c>
      <c r="AY42">
        <v>1</v>
      </c>
      <c r="AZ42">
        <v>0</v>
      </c>
      <c r="BA42">
        <v>40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.75">
      <c r="A43">
        <f>ROW(Source!A34)</f>
        <v>34</v>
      </c>
      <c r="B43">
        <v>10381455</v>
      </c>
      <c r="C43">
        <v>10381429</v>
      </c>
      <c r="D43">
        <v>5220546</v>
      </c>
      <c r="E43">
        <v>1</v>
      </c>
      <c r="F43">
        <v>1</v>
      </c>
      <c r="G43">
        <v>1</v>
      </c>
      <c r="H43">
        <v>3</v>
      </c>
      <c r="I43" t="s">
        <v>199</v>
      </c>
      <c r="J43" t="s">
        <v>200</v>
      </c>
      <c r="K43" t="s">
        <v>201</v>
      </c>
      <c r="L43">
        <v>1303</v>
      </c>
      <c r="N43">
        <v>1003</v>
      </c>
      <c r="O43" t="s">
        <v>202</v>
      </c>
      <c r="P43" t="s">
        <v>202</v>
      </c>
      <c r="Q43">
        <v>1000</v>
      </c>
      <c r="Y43">
        <v>0</v>
      </c>
      <c r="AA43">
        <v>6787.15</v>
      </c>
      <c r="AB43">
        <v>0</v>
      </c>
      <c r="AC43">
        <v>0</v>
      </c>
      <c r="AD43">
        <v>0</v>
      </c>
      <c r="AN43">
        <v>0</v>
      </c>
      <c r="AO43">
        <v>0</v>
      </c>
      <c r="AP43">
        <v>1</v>
      </c>
      <c r="AQ43">
        <v>0</v>
      </c>
      <c r="AR43">
        <v>0</v>
      </c>
      <c r="AT43">
        <v>0</v>
      </c>
      <c r="AV43">
        <v>0</v>
      </c>
      <c r="AW43">
        <v>1</v>
      </c>
      <c r="AX43">
        <v>-1</v>
      </c>
      <c r="AY43">
        <v>0</v>
      </c>
      <c r="AZ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.75">
      <c r="A44">
        <f>ROW(Source!A34)</f>
        <v>34</v>
      </c>
      <c r="B44">
        <v>10381453</v>
      </c>
      <c r="C44">
        <v>10381429</v>
      </c>
      <c r="D44">
        <v>5220547</v>
      </c>
      <c r="E44">
        <v>1</v>
      </c>
      <c r="F44">
        <v>1</v>
      </c>
      <c r="G44">
        <v>1</v>
      </c>
      <c r="H44">
        <v>3</v>
      </c>
      <c r="I44" t="s">
        <v>203</v>
      </c>
      <c r="J44" t="s">
        <v>204</v>
      </c>
      <c r="K44" t="s">
        <v>205</v>
      </c>
      <c r="L44">
        <v>1303</v>
      </c>
      <c r="N44">
        <v>1003</v>
      </c>
      <c r="O44" t="s">
        <v>202</v>
      </c>
      <c r="P44" t="s">
        <v>202</v>
      </c>
      <c r="Q44">
        <v>1000</v>
      </c>
      <c r="Y44">
        <v>0</v>
      </c>
      <c r="AA44">
        <v>11375.58</v>
      </c>
      <c r="AB44">
        <v>0</v>
      </c>
      <c r="AC44">
        <v>0</v>
      </c>
      <c r="AD44">
        <v>0</v>
      </c>
      <c r="AN44">
        <v>0</v>
      </c>
      <c r="AO44">
        <v>0</v>
      </c>
      <c r="AP44">
        <v>1</v>
      </c>
      <c r="AQ44">
        <v>0</v>
      </c>
      <c r="AR44">
        <v>0</v>
      </c>
      <c r="AT44">
        <v>0</v>
      </c>
      <c r="AV44">
        <v>0</v>
      </c>
      <c r="AW44">
        <v>1</v>
      </c>
      <c r="AX44">
        <v>-1</v>
      </c>
      <c r="AY44">
        <v>0</v>
      </c>
      <c r="AZ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.75">
      <c r="A45">
        <f>ROW(Source!A34)</f>
        <v>34</v>
      </c>
      <c r="B45">
        <v>10381434</v>
      </c>
      <c r="C45">
        <v>10381429</v>
      </c>
      <c r="D45">
        <v>1400331</v>
      </c>
      <c r="E45">
        <v>1</v>
      </c>
      <c r="F45">
        <v>1</v>
      </c>
      <c r="G45">
        <v>1</v>
      </c>
      <c r="H45">
        <v>3</v>
      </c>
      <c r="I45" t="s">
        <v>206</v>
      </c>
      <c r="J45" t="s">
        <v>207</v>
      </c>
      <c r="K45" t="s">
        <v>208</v>
      </c>
      <c r="L45">
        <v>1348</v>
      </c>
      <c r="N45">
        <v>1009</v>
      </c>
      <c r="O45" t="s">
        <v>74</v>
      </c>
      <c r="P45" t="s">
        <v>74</v>
      </c>
      <c r="Q45">
        <v>1000</v>
      </c>
      <c r="Y45">
        <v>0.01</v>
      </c>
      <c r="AA45">
        <v>729.98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0.01</v>
      </c>
      <c r="AV45">
        <v>0</v>
      </c>
      <c r="AW45">
        <v>2</v>
      </c>
      <c r="AX45">
        <v>10381434</v>
      </c>
      <c r="AY45">
        <v>1</v>
      </c>
      <c r="AZ45">
        <v>0</v>
      </c>
      <c r="BA45">
        <v>41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.75">
      <c r="A46">
        <f>ROW(Source!A34)</f>
        <v>34</v>
      </c>
      <c r="B46">
        <v>10381435</v>
      </c>
      <c r="C46">
        <v>10381429</v>
      </c>
      <c r="D46">
        <v>1401843</v>
      </c>
      <c r="E46">
        <v>1</v>
      </c>
      <c r="F46">
        <v>1</v>
      </c>
      <c r="G46">
        <v>1</v>
      </c>
      <c r="H46">
        <v>3</v>
      </c>
      <c r="I46" t="s">
        <v>209</v>
      </c>
      <c r="J46" t="s">
        <v>210</v>
      </c>
      <c r="K46" t="s">
        <v>211</v>
      </c>
      <c r="L46">
        <v>1348</v>
      </c>
      <c r="N46">
        <v>1009</v>
      </c>
      <c r="O46" t="s">
        <v>74</v>
      </c>
      <c r="P46" t="s">
        <v>74</v>
      </c>
      <c r="Q46">
        <v>1000</v>
      </c>
      <c r="Y46">
        <v>0.0025</v>
      </c>
      <c r="AA46">
        <v>12242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0.0025</v>
      </c>
      <c r="AV46">
        <v>0</v>
      </c>
      <c r="AW46">
        <v>2</v>
      </c>
      <c r="AX46">
        <v>10381435</v>
      </c>
      <c r="AY46">
        <v>1</v>
      </c>
      <c r="AZ46">
        <v>0</v>
      </c>
      <c r="BA46">
        <v>42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.75">
      <c r="A47">
        <f>ROW(Source!A34)</f>
        <v>34</v>
      </c>
      <c r="B47">
        <v>10381436</v>
      </c>
      <c r="C47">
        <v>10381429</v>
      </c>
      <c r="D47">
        <v>1405113</v>
      </c>
      <c r="E47">
        <v>1</v>
      </c>
      <c r="F47">
        <v>1</v>
      </c>
      <c r="G47">
        <v>1</v>
      </c>
      <c r="H47">
        <v>3</v>
      </c>
      <c r="I47" t="s">
        <v>212</v>
      </c>
      <c r="J47" t="s">
        <v>213</v>
      </c>
      <c r="K47" t="s">
        <v>214</v>
      </c>
      <c r="L47">
        <v>1346</v>
      </c>
      <c r="N47">
        <v>1009</v>
      </c>
      <c r="O47" t="s">
        <v>136</v>
      </c>
      <c r="P47" t="s">
        <v>136</v>
      </c>
      <c r="Q47">
        <v>1</v>
      </c>
      <c r="Y47">
        <v>1.8</v>
      </c>
      <c r="AA47">
        <v>57.48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1.8</v>
      </c>
      <c r="AV47">
        <v>0</v>
      </c>
      <c r="AW47">
        <v>2</v>
      </c>
      <c r="AX47">
        <v>10381436</v>
      </c>
      <c r="AY47">
        <v>1</v>
      </c>
      <c r="AZ47">
        <v>0</v>
      </c>
      <c r="BA47">
        <v>43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.75">
      <c r="A48">
        <f>ROW(Source!A34)</f>
        <v>34</v>
      </c>
      <c r="B48">
        <v>10381437</v>
      </c>
      <c r="C48">
        <v>10381429</v>
      </c>
      <c r="D48">
        <v>1405127</v>
      </c>
      <c r="E48">
        <v>1</v>
      </c>
      <c r="F48">
        <v>1</v>
      </c>
      <c r="G48">
        <v>1</v>
      </c>
      <c r="H48">
        <v>3</v>
      </c>
      <c r="I48" t="s">
        <v>215</v>
      </c>
      <c r="J48" t="s">
        <v>216</v>
      </c>
      <c r="K48" t="s">
        <v>217</v>
      </c>
      <c r="L48">
        <v>1346</v>
      </c>
      <c r="N48">
        <v>1009</v>
      </c>
      <c r="O48" t="s">
        <v>136</v>
      </c>
      <c r="P48" t="s">
        <v>136</v>
      </c>
      <c r="Q48">
        <v>1</v>
      </c>
      <c r="Y48">
        <v>1.3</v>
      </c>
      <c r="AA48">
        <v>18.55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1.3</v>
      </c>
      <c r="AV48">
        <v>0</v>
      </c>
      <c r="AW48">
        <v>2</v>
      </c>
      <c r="AX48">
        <v>10381437</v>
      </c>
      <c r="AY48">
        <v>1</v>
      </c>
      <c r="AZ48">
        <v>0</v>
      </c>
      <c r="BA48">
        <v>44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.75">
      <c r="A49">
        <f>ROW(Source!A34)</f>
        <v>34</v>
      </c>
      <c r="B49">
        <v>10381438</v>
      </c>
      <c r="C49">
        <v>10381429</v>
      </c>
      <c r="D49">
        <v>1405803</v>
      </c>
      <c r="E49">
        <v>1</v>
      </c>
      <c r="F49">
        <v>1</v>
      </c>
      <c r="G49">
        <v>1</v>
      </c>
      <c r="H49">
        <v>3</v>
      </c>
      <c r="I49" t="s">
        <v>218</v>
      </c>
      <c r="J49" t="s">
        <v>219</v>
      </c>
      <c r="K49" t="s">
        <v>220</v>
      </c>
      <c r="L49">
        <v>1346</v>
      </c>
      <c r="N49">
        <v>1009</v>
      </c>
      <c r="O49" t="s">
        <v>136</v>
      </c>
      <c r="P49" t="s">
        <v>136</v>
      </c>
      <c r="Q49">
        <v>1</v>
      </c>
      <c r="Y49">
        <v>0.3</v>
      </c>
      <c r="AA49">
        <v>28.6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0.3</v>
      </c>
      <c r="AV49">
        <v>0</v>
      </c>
      <c r="AW49">
        <v>2</v>
      </c>
      <c r="AX49">
        <v>10381438</v>
      </c>
      <c r="AY49">
        <v>1</v>
      </c>
      <c r="AZ49">
        <v>0</v>
      </c>
      <c r="BA49">
        <v>45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.75">
      <c r="A50">
        <f>ROW(Source!A34)</f>
        <v>34</v>
      </c>
      <c r="B50">
        <v>10381439</v>
      </c>
      <c r="C50">
        <v>10381429</v>
      </c>
      <c r="D50">
        <v>1444042</v>
      </c>
      <c r="E50">
        <v>1</v>
      </c>
      <c r="F50">
        <v>1</v>
      </c>
      <c r="G50">
        <v>1</v>
      </c>
      <c r="H50">
        <v>3</v>
      </c>
      <c r="I50" t="s">
        <v>221</v>
      </c>
      <c r="J50" t="s">
        <v>222</v>
      </c>
      <c r="K50" t="s">
        <v>223</v>
      </c>
      <c r="L50">
        <v>1358</v>
      </c>
      <c r="N50">
        <v>1010</v>
      </c>
      <c r="O50" t="s">
        <v>23</v>
      </c>
      <c r="P50" t="s">
        <v>23</v>
      </c>
      <c r="Q50">
        <v>10</v>
      </c>
      <c r="Y50">
        <v>28</v>
      </c>
      <c r="AA50">
        <v>64.8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28</v>
      </c>
      <c r="AV50">
        <v>0</v>
      </c>
      <c r="AW50">
        <v>2</v>
      </c>
      <c r="AX50">
        <v>10381439</v>
      </c>
      <c r="AY50">
        <v>1</v>
      </c>
      <c r="AZ50">
        <v>0</v>
      </c>
      <c r="BA50">
        <v>46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.75">
      <c r="A51">
        <f>ROW(Source!A34)</f>
        <v>34</v>
      </c>
      <c r="B51">
        <v>10381440</v>
      </c>
      <c r="C51">
        <v>10381429</v>
      </c>
      <c r="D51">
        <v>1444101</v>
      </c>
      <c r="E51">
        <v>1</v>
      </c>
      <c r="F51">
        <v>1</v>
      </c>
      <c r="G51">
        <v>1</v>
      </c>
      <c r="H51">
        <v>3</v>
      </c>
      <c r="I51" t="s">
        <v>224</v>
      </c>
      <c r="J51" t="s">
        <v>225</v>
      </c>
      <c r="K51" t="s">
        <v>226</v>
      </c>
      <c r="L51">
        <v>1358</v>
      </c>
      <c r="N51">
        <v>1010</v>
      </c>
      <c r="O51" t="s">
        <v>23</v>
      </c>
      <c r="P51" t="s">
        <v>23</v>
      </c>
      <c r="Q51">
        <v>10</v>
      </c>
      <c r="Y51">
        <v>4.9</v>
      </c>
      <c r="AA51">
        <v>18.7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4.9</v>
      </c>
      <c r="AV51">
        <v>0</v>
      </c>
      <c r="AW51">
        <v>2</v>
      </c>
      <c r="AX51">
        <v>10381440</v>
      </c>
      <c r="AY51">
        <v>1</v>
      </c>
      <c r="AZ51">
        <v>0</v>
      </c>
      <c r="BA51">
        <v>47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.75">
      <c r="A52">
        <f>ROW(Source!A34)</f>
        <v>34</v>
      </c>
      <c r="B52">
        <v>10381441</v>
      </c>
      <c r="C52">
        <v>10381429</v>
      </c>
      <c r="D52">
        <v>1444228</v>
      </c>
      <c r="E52">
        <v>1</v>
      </c>
      <c r="F52">
        <v>1</v>
      </c>
      <c r="G52">
        <v>1</v>
      </c>
      <c r="H52">
        <v>3</v>
      </c>
      <c r="I52" t="s">
        <v>227</v>
      </c>
      <c r="J52" t="s">
        <v>228</v>
      </c>
      <c r="K52" t="s">
        <v>229</v>
      </c>
      <c r="L52">
        <v>1355</v>
      </c>
      <c r="N52">
        <v>1010</v>
      </c>
      <c r="O52" t="s">
        <v>161</v>
      </c>
      <c r="P52" t="s">
        <v>161</v>
      </c>
      <c r="Q52">
        <v>100</v>
      </c>
      <c r="Y52">
        <v>0.12</v>
      </c>
      <c r="AA52">
        <v>7086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0.12</v>
      </c>
      <c r="AV52">
        <v>0</v>
      </c>
      <c r="AW52">
        <v>2</v>
      </c>
      <c r="AX52">
        <v>10381441</v>
      </c>
      <c r="AY52">
        <v>1</v>
      </c>
      <c r="AZ52">
        <v>0</v>
      </c>
      <c r="BA52">
        <v>48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.75">
      <c r="A53">
        <f>ROW(Source!A34)</f>
        <v>34</v>
      </c>
      <c r="B53">
        <v>10381442</v>
      </c>
      <c r="C53">
        <v>10381429</v>
      </c>
      <c r="D53">
        <v>1444364</v>
      </c>
      <c r="E53">
        <v>1</v>
      </c>
      <c r="F53">
        <v>1</v>
      </c>
      <c r="G53">
        <v>1</v>
      </c>
      <c r="H53">
        <v>3</v>
      </c>
      <c r="I53" t="s">
        <v>230</v>
      </c>
      <c r="J53" t="s">
        <v>231</v>
      </c>
      <c r="K53" t="s">
        <v>232</v>
      </c>
      <c r="L53">
        <v>1355</v>
      </c>
      <c r="N53">
        <v>1010</v>
      </c>
      <c r="O53" t="s">
        <v>161</v>
      </c>
      <c r="P53" t="s">
        <v>161</v>
      </c>
      <c r="Q53">
        <v>100</v>
      </c>
      <c r="Y53">
        <v>0.31</v>
      </c>
      <c r="AA53">
        <v>142.5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0.31</v>
      </c>
      <c r="AV53">
        <v>0</v>
      </c>
      <c r="AW53">
        <v>2</v>
      </c>
      <c r="AX53">
        <v>10381442</v>
      </c>
      <c r="AY53">
        <v>1</v>
      </c>
      <c r="AZ53">
        <v>0</v>
      </c>
      <c r="BA53">
        <v>49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 ht="12.75">
      <c r="A54">
        <f>ROW(Source!A34)</f>
        <v>34</v>
      </c>
      <c r="B54">
        <v>10381443</v>
      </c>
      <c r="C54">
        <v>10381429</v>
      </c>
      <c r="D54">
        <v>1444564</v>
      </c>
      <c r="E54">
        <v>1</v>
      </c>
      <c r="F54">
        <v>1</v>
      </c>
      <c r="G54">
        <v>1</v>
      </c>
      <c r="H54">
        <v>3</v>
      </c>
      <c r="I54" t="s">
        <v>233</v>
      </c>
      <c r="J54" t="s">
        <v>234</v>
      </c>
      <c r="K54" t="s">
        <v>235</v>
      </c>
      <c r="L54">
        <v>1355</v>
      </c>
      <c r="N54">
        <v>1010</v>
      </c>
      <c r="O54" t="s">
        <v>161</v>
      </c>
      <c r="P54" t="s">
        <v>161</v>
      </c>
      <c r="Q54">
        <v>100</v>
      </c>
      <c r="Y54">
        <v>3</v>
      </c>
      <c r="AA54">
        <v>0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3</v>
      </c>
      <c r="AV54">
        <v>0</v>
      </c>
      <c r="AW54">
        <v>2</v>
      </c>
      <c r="AX54">
        <v>10381443</v>
      </c>
      <c r="AY54">
        <v>1</v>
      </c>
      <c r="AZ54">
        <v>0</v>
      </c>
      <c r="BA54">
        <v>50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  <row r="55" spans="1:75" ht="12.75">
      <c r="A55">
        <f>ROW(Source!A34)</f>
        <v>34</v>
      </c>
      <c r="B55">
        <v>10381444</v>
      </c>
      <c r="C55">
        <v>10381429</v>
      </c>
      <c r="D55">
        <v>1444582</v>
      </c>
      <c r="E55">
        <v>1</v>
      </c>
      <c r="F55">
        <v>1</v>
      </c>
      <c r="G55">
        <v>1</v>
      </c>
      <c r="H55">
        <v>3</v>
      </c>
      <c r="I55" t="s">
        <v>236</v>
      </c>
      <c r="J55" t="s">
        <v>237</v>
      </c>
      <c r="K55" t="s">
        <v>238</v>
      </c>
      <c r="L55">
        <v>1355</v>
      </c>
      <c r="N55">
        <v>1010</v>
      </c>
      <c r="O55" t="s">
        <v>161</v>
      </c>
      <c r="P55" t="s">
        <v>161</v>
      </c>
      <c r="Q55">
        <v>100</v>
      </c>
      <c r="Y55">
        <v>0.12</v>
      </c>
      <c r="AA55">
        <v>100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0.12</v>
      </c>
      <c r="AV55">
        <v>0</v>
      </c>
      <c r="AW55">
        <v>2</v>
      </c>
      <c r="AX55">
        <v>10381444</v>
      </c>
      <c r="AY55">
        <v>1</v>
      </c>
      <c r="AZ55">
        <v>0</v>
      </c>
      <c r="BA55">
        <v>51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6" spans="1:75" ht="12.75">
      <c r="A56">
        <f>ROW(Source!A34)</f>
        <v>34</v>
      </c>
      <c r="B56">
        <v>10381445</v>
      </c>
      <c r="C56">
        <v>10381429</v>
      </c>
      <c r="D56">
        <v>1453080</v>
      </c>
      <c r="E56">
        <v>1</v>
      </c>
      <c r="F56">
        <v>1</v>
      </c>
      <c r="G56">
        <v>1</v>
      </c>
      <c r="H56">
        <v>3</v>
      </c>
      <c r="I56" t="s">
        <v>239</v>
      </c>
      <c r="J56" t="s">
        <v>240</v>
      </c>
      <c r="K56" t="s">
        <v>241</v>
      </c>
      <c r="L56">
        <v>1346</v>
      </c>
      <c r="N56">
        <v>1009</v>
      </c>
      <c r="O56" t="s">
        <v>136</v>
      </c>
      <c r="P56" t="s">
        <v>136</v>
      </c>
      <c r="Q56">
        <v>1</v>
      </c>
      <c r="Y56">
        <v>0.83</v>
      </c>
      <c r="AA56">
        <v>41.7</v>
      </c>
      <c r="AB56">
        <v>0</v>
      </c>
      <c r="AC56">
        <v>0</v>
      </c>
      <c r="AD56">
        <v>0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0.83</v>
      </c>
      <c r="AV56">
        <v>0</v>
      </c>
      <c r="AW56">
        <v>2</v>
      </c>
      <c r="AX56">
        <v>10381445</v>
      </c>
      <c r="AY56">
        <v>1</v>
      </c>
      <c r="AZ56">
        <v>0</v>
      </c>
      <c r="BA56">
        <v>52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</row>
    <row r="57" spans="1:75" ht="12.75">
      <c r="A57">
        <f>ROW(Source!A34)</f>
        <v>34</v>
      </c>
      <c r="B57">
        <v>10381447</v>
      </c>
      <c r="C57">
        <v>10381429</v>
      </c>
      <c r="D57">
        <v>0</v>
      </c>
      <c r="E57">
        <v>0</v>
      </c>
      <c r="F57">
        <v>1</v>
      </c>
      <c r="G57">
        <v>1</v>
      </c>
      <c r="H57">
        <v>3</v>
      </c>
      <c r="I57" t="s">
        <v>67</v>
      </c>
      <c r="K57" t="s">
        <v>68</v>
      </c>
      <c r="L57">
        <v>1301</v>
      </c>
      <c r="N57">
        <v>1003</v>
      </c>
      <c r="O57" t="s">
        <v>46</v>
      </c>
      <c r="P57" t="s">
        <v>46</v>
      </c>
      <c r="Q57">
        <v>1</v>
      </c>
      <c r="Y57">
        <v>50</v>
      </c>
      <c r="AA57">
        <v>24.79</v>
      </c>
      <c r="AB57">
        <v>0</v>
      </c>
      <c r="AC57">
        <v>0</v>
      </c>
      <c r="AD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T57">
        <v>50</v>
      </c>
      <c r="AV57">
        <v>0</v>
      </c>
      <c r="AW57">
        <v>1</v>
      </c>
      <c r="AX57">
        <v>-1</v>
      </c>
      <c r="AY57">
        <v>0</v>
      </c>
      <c r="AZ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</row>
    <row r="58" spans="1:75" ht="12.75">
      <c r="A58">
        <f>ROW(Source!A34)</f>
        <v>34</v>
      </c>
      <c r="B58">
        <v>10381450</v>
      </c>
      <c r="C58">
        <v>10381429</v>
      </c>
      <c r="D58">
        <v>0</v>
      </c>
      <c r="E58">
        <v>0</v>
      </c>
      <c r="F58">
        <v>1</v>
      </c>
      <c r="G58">
        <v>1</v>
      </c>
      <c r="H58">
        <v>3</v>
      </c>
      <c r="I58" t="s">
        <v>67</v>
      </c>
      <c r="K58" t="s">
        <v>70</v>
      </c>
      <c r="L58">
        <v>1301</v>
      </c>
      <c r="N58">
        <v>1003</v>
      </c>
      <c r="O58" t="s">
        <v>46</v>
      </c>
      <c r="P58" t="s">
        <v>46</v>
      </c>
      <c r="Q58">
        <v>1</v>
      </c>
      <c r="Y58">
        <v>50</v>
      </c>
      <c r="AA58">
        <v>15.83</v>
      </c>
      <c r="AB58">
        <v>0</v>
      </c>
      <c r="AC58">
        <v>0</v>
      </c>
      <c r="AD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T58">
        <v>50</v>
      </c>
      <c r="AV58">
        <v>0</v>
      </c>
      <c r="AW58">
        <v>1</v>
      </c>
      <c r="AX58">
        <v>-1</v>
      </c>
      <c r="AY58">
        <v>0</v>
      </c>
      <c r="AZ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</row>
    <row r="59" spans="1:75" ht="12.75">
      <c r="A59">
        <f>ROW(Source!A37)</f>
        <v>37</v>
      </c>
      <c r="B59">
        <v>10379512</v>
      </c>
      <c r="C59">
        <v>10379511</v>
      </c>
      <c r="D59">
        <v>121645</v>
      </c>
      <c r="E59">
        <v>1</v>
      </c>
      <c r="F59">
        <v>1</v>
      </c>
      <c r="G59">
        <v>1</v>
      </c>
      <c r="H59">
        <v>1</v>
      </c>
      <c r="I59" t="s">
        <v>141</v>
      </c>
      <c r="K59" t="s">
        <v>142</v>
      </c>
      <c r="L59">
        <v>1369</v>
      </c>
      <c r="N59">
        <v>1013</v>
      </c>
      <c r="O59" t="s">
        <v>118</v>
      </c>
      <c r="P59" t="s">
        <v>118</v>
      </c>
      <c r="Q59">
        <v>1</v>
      </c>
      <c r="Y59">
        <v>46.6</v>
      </c>
      <c r="AA59">
        <v>0</v>
      </c>
      <c r="AB59">
        <v>0</v>
      </c>
      <c r="AC59">
        <v>0</v>
      </c>
      <c r="AD59">
        <v>9.02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46.6</v>
      </c>
      <c r="AV59">
        <v>1</v>
      </c>
      <c r="AW59">
        <v>2</v>
      </c>
      <c r="AX59">
        <v>10379512</v>
      </c>
      <c r="AY59">
        <v>1</v>
      </c>
      <c r="AZ59">
        <v>0</v>
      </c>
      <c r="BA59">
        <v>53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</row>
    <row r="60" spans="1:75" ht="12.75">
      <c r="A60">
        <f>ROW(Source!A37)</f>
        <v>37</v>
      </c>
      <c r="B60">
        <v>10379513</v>
      </c>
      <c r="C60">
        <v>10379511</v>
      </c>
      <c r="D60">
        <v>121548</v>
      </c>
      <c r="E60">
        <v>1</v>
      </c>
      <c r="F60">
        <v>1</v>
      </c>
      <c r="G60">
        <v>1</v>
      </c>
      <c r="H60">
        <v>1</v>
      </c>
      <c r="I60" t="s">
        <v>119</v>
      </c>
      <c r="K60" t="s">
        <v>120</v>
      </c>
      <c r="L60">
        <v>608254</v>
      </c>
      <c r="N60">
        <v>1013</v>
      </c>
      <c r="O60" t="s">
        <v>121</v>
      </c>
      <c r="P60" t="s">
        <v>121</v>
      </c>
      <c r="Q60">
        <v>1</v>
      </c>
      <c r="Y60">
        <v>2.13</v>
      </c>
      <c r="AA60">
        <v>0</v>
      </c>
      <c r="AB60">
        <v>0</v>
      </c>
      <c r="AC60">
        <v>0</v>
      </c>
      <c r="AD60">
        <v>0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2.13</v>
      </c>
      <c r="AV60">
        <v>2</v>
      </c>
      <c r="AW60">
        <v>2</v>
      </c>
      <c r="AX60">
        <v>10379513</v>
      </c>
      <c r="AY60">
        <v>1</v>
      </c>
      <c r="AZ60">
        <v>0</v>
      </c>
      <c r="BA60">
        <v>54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</row>
    <row r="61" spans="1:75" ht="12.75">
      <c r="A61">
        <f>ROW(Source!A37)</f>
        <v>37</v>
      </c>
      <c r="B61">
        <v>10379514</v>
      </c>
      <c r="C61">
        <v>10379511</v>
      </c>
      <c r="D61">
        <v>1466783</v>
      </c>
      <c r="E61">
        <v>1</v>
      </c>
      <c r="F61">
        <v>1</v>
      </c>
      <c r="G61">
        <v>1</v>
      </c>
      <c r="H61">
        <v>2</v>
      </c>
      <c r="I61" t="s">
        <v>143</v>
      </c>
      <c r="J61" t="s">
        <v>144</v>
      </c>
      <c r="K61" t="s">
        <v>145</v>
      </c>
      <c r="L61">
        <v>1480</v>
      </c>
      <c r="N61">
        <v>1013</v>
      </c>
      <c r="O61" t="s">
        <v>125</v>
      </c>
      <c r="P61" t="s">
        <v>126</v>
      </c>
      <c r="Q61">
        <v>1</v>
      </c>
      <c r="Y61">
        <v>1.54</v>
      </c>
      <c r="AA61">
        <v>0</v>
      </c>
      <c r="AB61">
        <v>134.65</v>
      </c>
      <c r="AC61">
        <v>13.5</v>
      </c>
      <c r="AD61">
        <v>0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1.54</v>
      </c>
      <c r="AV61">
        <v>0</v>
      </c>
      <c r="AW61">
        <v>2</v>
      </c>
      <c r="AX61">
        <v>10379514</v>
      </c>
      <c r="AY61">
        <v>1</v>
      </c>
      <c r="AZ61">
        <v>0</v>
      </c>
      <c r="BA61">
        <v>55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</row>
    <row r="62" spans="1:75" ht="12.75">
      <c r="A62">
        <f>ROW(Source!A37)</f>
        <v>37</v>
      </c>
      <c r="B62">
        <v>10379515</v>
      </c>
      <c r="C62">
        <v>10379511</v>
      </c>
      <c r="D62">
        <v>1467385</v>
      </c>
      <c r="E62">
        <v>1</v>
      </c>
      <c r="F62">
        <v>1</v>
      </c>
      <c r="G62">
        <v>1</v>
      </c>
      <c r="H62">
        <v>2</v>
      </c>
      <c r="I62" t="s">
        <v>242</v>
      </c>
      <c r="J62" t="s">
        <v>243</v>
      </c>
      <c r="K62" t="s">
        <v>244</v>
      </c>
      <c r="L62">
        <v>1480</v>
      </c>
      <c r="N62">
        <v>1013</v>
      </c>
      <c r="O62" t="s">
        <v>125</v>
      </c>
      <c r="P62" t="s">
        <v>126</v>
      </c>
      <c r="Q62">
        <v>1</v>
      </c>
      <c r="Y62">
        <v>1.82</v>
      </c>
      <c r="AA62">
        <v>0</v>
      </c>
      <c r="AB62">
        <v>8.1</v>
      </c>
      <c r="AC62">
        <v>0</v>
      </c>
      <c r="AD62">
        <v>0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1.82</v>
      </c>
      <c r="AV62">
        <v>0</v>
      </c>
      <c r="AW62">
        <v>2</v>
      </c>
      <c r="AX62">
        <v>10379515</v>
      </c>
      <c r="AY62">
        <v>1</v>
      </c>
      <c r="AZ62">
        <v>0</v>
      </c>
      <c r="BA62">
        <v>56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</row>
    <row r="63" spans="1:75" ht="12.75">
      <c r="A63">
        <f>ROW(Source!A37)</f>
        <v>37</v>
      </c>
      <c r="B63">
        <v>10379516</v>
      </c>
      <c r="C63">
        <v>10379511</v>
      </c>
      <c r="D63">
        <v>1471431</v>
      </c>
      <c r="E63">
        <v>1</v>
      </c>
      <c r="F63">
        <v>1</v>
      </c>
      <c r="G63">
        <v>1</v>
      </c>
      <c r="H63">
        <v>2</v>
      </c>
      <c r="I63" t="s">
        <v>245</v>
      </c>
      <c r="J63" t="s">
        <v>246</v>
      </c>
      <c r="K63" t="s">
        <v>247</v>
      </c>
      <c r="L63">
        <v>1368</v>
      </c>
      <c r="N63">
        <v>1011</v>
      </c>
      <c r="O63" t="s">
        <v>171</v>
      </c>
      <c r="P63" t="s">
        <v>171</v>
      </c>
      <c r="Q63">
        <v>1</v>
      </c>
      <c r="Y63">
        <v>0.86</v>
      </c>
      <c r="AA63">
        <v>0</v>
      </c>
      <c r="AB63">
        <v>0.9</v>
      </c>
      <c r="AC63">
        <v>0</v>
      </c>
      <c r="AD63">
        <v>0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0.86</v>
      </c>
      <c r="AV63">
        <v>0</v>
      </c>
      <c r="AW63">
        <v>2</v>
      </c>
      <c r="AX63">
        <v>10379516</v>
      </c>
      <c r="AY63">
        <v>1</v>
      </c>
      <c r="AZ63">
        <v>0</v>
      </c>
      <c r="BA63">
        <v>57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</row>
    <row r="64" spans="1:75" ht="12.75">
      <c r="A64">
        <f>ROW(Source!A37)</f>
        <v>37</v>
      </c>
      <c r="B64">
        <v>10379517</v>
      </c>
      <c r="C64">
        <v>10379511</v>
      </c>
      <c r="D64">
        <v>1471439</v>
      </c>
      <c r="E64">
        <v>1</v>
      </c>
      <c r="F64">
        <v>1</v>
      </c>
      <c r="G64">
        <v>1</v>
      </c>
      <c r="H64">
        <v>2</v>
      </c>
      <c r="I64" t="s">
        <v>248</v>
      </c>
      <c r="J64" t="s">
        <v>249</v>
      </c>
      <c r="K64" t="s">
        <v>250</v>
      </c>
      <c r="L64">
        <v>1368</v>
      </c>
      <c r="N64">
        <v>1011</v>
      </c>
      <c r="O64" t="s">
        <v>171</v>
      </c>
      <c r="P64" t="s">
        <v>171</v>
      </c>
      <c r="Q64">
        <v>1</v>
      </c>
      <c r="Y64">
        <v>0.43</v>
      </c>
      <c r="AA64">
        <v>0</v>
      </c>
      <c r="AB64">
        <v>38.87</v>
      </c>
      <c r="AC64">
        <v>0</v>
      </c>
      <c r="AD64">
        <v>0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0.43</v>
      </c>
      <c r="AV64">
        <v>0</v>
      </c>
      <c r="AW64">
        <v>2</v>
      </c>
      <c r="AX64">
        <v>10379517</v>
      </c>
      <c r="AY64">
        <v>1</v>
      </c>
      <c r="AZ64">
        <v>0</v>
      </c>
      <c r="BA64">
        <v>58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</row>
    <row r="65" spans="1:75" ht="12.75">
      <c r="A65">
        <f>ROW(Source!A37)</f>
        <v>37</v>
      </c>
      <c r="B65">
        <v>10379518</v>
      </c>
      <c r="C65">
        <v>10379511</v>
      </c>
      <c r="D65">
        <v>1471453</v>
      </c>
      <c r="E65">
        <v>1</v>
      </c>
      <c r="F65">
        <v>1</v>
      </c>
      <c r="G65">
        <v>1</v>
      </c>
      <c r="H65">
        <v>2</v>
      </c>
      <c r="I65" t="s">
        <v>251</v>
      </c>
      <c r="J65" t="s">
        <v>252</v>
      </c>
      <c r="K65" t="s">
        <v>253</v>
      </c>
      <c r="L65">
        <v>1480</v>
      </c>
      <c r="N65">
        <v>1013</v>
      </c>
      <c r="O65" t="s">
        <v>125</v>
      </c>
      <c r="P65" t="s">
        <v>126</v>
      </c>
      <c r="Q65">
        <v>1</v>
      </c>
      <c r="Y65">
        <v>6.94</v>
      </c>
      <c r="AA65">
        <v>0</v>
      </c>
      <c r="AB65">
        <v>6.28</v>
      </c>
      <c r="AC65">
        <v>0</v>
      </c>
      <c r="AD65">
        <v>0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6.94</v>
      </c>
      <c r="AV65">
        <v>0</v>
      </c>
      <c r="AW65">
        <v>2</v>
      </c>
      <c r="AX65">
        <v>10379518</v>
      </c>
      <c r="AY65">
        <v>1</v>
      </c>
      <c r="AZ65">
        <v>0</v>
      </c>
      <c r="BA65">
        <v>59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</row>
    <row r="66" spans="1:75" ht="12.75">
      <c r="A66">
        <f>ROW(Source!A37)</f>
        <v>37</v>
      </c>
      <c r="B66">
        <v>10379519</v>
      </c>
      <c r="C66">
        <v>10379511</v>
      </c>
      <c r="D66">
        <v>1471483</v>
      </c>
      <c r="E66">
        <v>1</v>
      </c>
      <c r="F66">
        <v>1</v>
      </c>
      <c r="G66">
        <v>1</v>
      </c>
      <c r="H66">
        <v>2</v>
      </c>
      <c r="I66" t="s">
        <v>254</v>
      </c>
      <c r="J66" t="s">
        <v>255</v>
      </c>
      <c r="K66" t="s">
        <v>256</v>
      </c>
      <c r="L66">
        <v>1368</v>
      </c>
      <c r="N66">
        <v>1011</v>
      </c>
      <c r="O66" t="s">
        <v>171</v>
      </c>
      <c r="P66" t="s">
        <v>171</v>
      </c>
      <c r="Q66">
        <v>1</v>
      </c>
      <c r="Y66">
        <v>3.01</v>
      </c>
      <c r="AA66">
        <v>0</v>
      </c>
      <c r="AB66">
        <v>74.96</v>
      </c>
      <c r="AC66">
        <v>0</v>
      </c>
      <c r="AD66">
        <v>0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3.01</v>
      </c>
      <c r="AV66">
        <v>0</v>
      </c>
      <c r="AW66">
        <v>2</v>
      </c>
      <c r="AX66">
        <v>10379519</v>
      </c>
      <c r="AY66">
        <v>1</v>
      </c>
      <c r="AZ66">
        <v>0</v>
      </c>
      <c r="BA66">
        <v>60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</row>
    <row r="67" spans="1:75" ht="12.75">
      <c r="A67">
        <f>ROW(Source!A37)</f>
        <v>37</v>
      </c>
      <c r="B67">
        <v>10379520</v>
      </c>
      <c r="C67">
        <v>10379511</v>
      </c>
      <c r="D67">
        <v>1471982</v>
      </c>
      <c r="E67">
        <v>1</v>
      </c>
      <c r="F67">
        <v>1</v>
      </c>
      <c r="G67">
        <v>1</v>
      </c>
      <c r="H67">
        <v>2</v>
      </c>
      <c r="I67" t="s">
        <v>257</v>
      </c>
      <c r="J67" t="s">
        <v>258</v>
      </c>
      <c r="K67" t="s">
        <v>259</v>
      </c>
      <c r="L67">
        <v>1480</v>
      </c>
      <c r="N67">
        <v>1013</v>
      </c>
      <c r="O67" t="s">
        <v>125</v>
      </c>
      <c r="P67" t="s">
        <v>126</v>
      </c>
      <c r="Q67">
        <v>1</v>
      </c>
      <c r="Y67">
        <v>0.59</v>
      </c>
      <c r="AA67">
        <v>0</v>
      </c>
      <c r="AB67">
        <v>107.3</v>
      </c>
      <c r="AC67">
        <v>0</v>
      </c>
      <c r="AD67">
        <v>0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0.59</v>
      </c>
      <c r="AV67">
        <v>0</v>
      </c>
      <c r="AW67">
        <v>2</v>
      </c>
      <c r="AX67">
        <v>10379520</v>
      </c>
      <c r="AY67">
        <v>1</v>
      </c>
      <c r="AZ67">
        <v>0</v>
      </c>
      <c r="BA67">
        <v>61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</row>
    <row r="68" spans="1:75" ht="12.75">
      <c r="A68">
        <f>ROW(Source!A37)</f>
        <v>37</v>
      </c>
      <c r="B68">
        <v>10379521</v>
      </c>
      <c r="C68">
        <v>10379511</v>
      </c>
      <c r="D68">
        <v>1399952</v>
      </c>
      <c r="E68">
        <v>1</v>
      </c>
      <c r="F68">
        <v>1</v>
      </c>
      <c r="G68">
        <v>1</v>
      </c>
      <c r="H68">
        <v>3</v>
      </c>
      <c r="I68" t="s">
        <v>260</v>
      </c>
      <c r="J68" t="s">
        <v>261</v>
      </c>
      <c r="K68" t="s">
        <v>262</v>
      </c>
      <c r="L68">
        <v>1348</v>
      </c>
      <c r="N68">
        <v>1009</v>
      </c>
      <c r="O68" t="s">
        <v>74</v>
      </c>
      <c r="P68" t="s">
        <v>74</v>
      </c>
      <c r="Q68">
        <v>1000</v>
      </c>
      <c r="Y68">
        <v>0.001</v>
      </c>
      <c r="AA68">
        <v>4488.4</v>
      </c>
      <c r="AB68">
        <v>0</v>
      </c>
      <c r="AC68">
        <v>0</v>
      </c>
      <c r="AD68">
        <v>0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0.001</v>
      </c>
      <c r="AV68">
        <v>0</v>
      </c>
      <c r="AW68">
        <v>2</v>
      </c>
      <c r="AX68">
        <v>10379521</v>
      </c>
      <c r="AY68">
        <v>1</v>
      </c>
      <c r="AZ68">
        <v>0</v>
      </c>
      <c r="BA68">
        <v>62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</row>
    <row r="69" spans="1:75" ht="12.75">
      <c r="A69">
        <f>ROW(Source!A37)</f>
        <v>37</v>
      </c>
      <c r="B69">
        <v>10379522</v>
      </c>
      <c r="C69">
        <v>10379511</v>
      </c>
      <c r="D69">
        <v>1401355</v>
      </c>
      <c r="E69">
        <v>1</v>
      </c>
      <c r="F69">
        <v>1</v>
      </c>
      <c r="G69">
        <v>1</v>
      </c>
      <c r="H69">
        <v>3</v>
      </c>
      <c r="I69" t="s">
        <v>263</v>
      </c>
      <c r="J69" t="s">
        <v>264</v>
      </c>
      <c r="K69" t="s">
        <v>265</v>
      </c>
      <c r="L69">
        <v>1302</v>
      </c>
      <c r="N69">
        <v>1003</v>
      </c>
      <c r="O69" t="s">
        <v>266</v>
      </c>
      <c r="P69" t="s">
        <v>266</v>
      </c>
      <c r="Q69">
        <v>10</v>
      </c>
      <c r="Y69">
        <v>0.12</v>
      </c>
      <c r="AA69">
        <v>73.65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0.12</v>
      </c>
      <c r="AV69">
        <v>0</v>
      </c>
      <c r="AW69">
        <v>2</v>
      </c>
      <c r="AX69">
        <v>10379522</v>
      </c>
      <c r="AY69">
        <v>1</v>
      </c>
      <c r="AZ69">
        <v>0</v>
      </c>
      <c r="BA69">
        <v>63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</row>
    <row r="70" spans="1:75" ht="12.75">
      <c r="A70">
        <f>ROW(Source!A37)</f>
        <v>37</v>
      </c>
      <c r="B70">
        <v>10379523</v>
      </c>
      <c r="C70">
        <v>10379511</v>
      </c>
      <c r="D70">
        <v>1404947</v>
      </c>
      <c r="E70">
        <v>1</v>
      </c>
      <c r="F70">
        <v>1</v>
      </c>
      <c r="G70">
        <v>1</v>
      </c>
      <c r="H70">
        <v>3</v>
      </c>
      <c r="I70" t="s">
        <v>267</v>
      </c>
      <c r="J70" t="s">
        <v>268</v>
      </c>
      <c r="K70" t="s">
        <v>269</v>
      </c>
      <c r="L70">
        <v>1339</v>
      </c>
      <c r="N70">
        <v>1007</v>
      </c>
      <c r="O70" t="s">
        <v>270</v>
      </c>
      <c r="P70" t="s">
        <v>270</v>
      </c>
      <c r="Q70">
        <v>1</v>
      </c>
      <c r="Y70">
        <v>8</v>
      </c>
      <c r="AA70">
        <v>6.21</v>
      </c>
      <c r="AB70">
        <v>0</v>
      </c>
      <c r="AC70">
        <v>0</v>
      </c>
      <c r="AD70">
        <v>0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8</v>
      </c>
      <c r="AV70">
        <v>0</v>
      </c>
      <c r="AW70">
        <v>2</v>
      </c>
      <c r="AX70">
        <v>10379523</v>
      </c>
      <c r="AY70">
        <v>1</v>
      </c>
      <c r="AZ70">
        <v>0</v>
      </c>
      <c r="BA70">
        <v>64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</row>
    <row r="71" spans="1:75" ht="12.75">
      <c r="A71">
        <f>ROW(Source!A37)</f>
        <v>37</v>
      </c>
      <c r="B71">
        <v>10379524</v>
      </c>
      <c r="C71">
        <v>10379511</v>
      </c>
      <c r="D71">
        <v>1405069</v>
      </c>
      <c r="E71">
        <v>1</v>
      </c>
      <c r="F71">
        <v>1</v>
      </c>
      <c r="G71">
        <v>1</v>
      </c>
      <c r="H71">
        <v>3</v>
      </c>
      <c r="I71" t="s">
        <v>271</v>
      </c>
      <c r="J71" t="s">
        <v>272</v>
      </c>
      <c r="K71" t="s">
        <v>273</v>
      </c>
      <c r="L71">
        <v>1346</v>
      </c>
      <c r="N71">
        <v>1009</v>
      </c>
      <c r="O71" t="s">
        <v>136</v>
      </c>
      <c r="P71" t="s">
        <v>136</v>
      </c>
      <c r="Q71">
        <v>1</v>
      </c>
      <c r="Y71">
        <v>5</v>
      </c>
      <c r="AA71">
        <v>43.9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5</v>
      </c>
      <c r="AV71">
        <v>0</v>
      </c>
      <c r="AW71">
        <v>2</v>
      </c>
      <c r="AX71">
        <v>10379524</v>
      </c>
      <c r="AY71">
        <v>1</v>
      </c>
      <c r="AZ71">
        <v>0</v>
      </c>
      <c r="BA71">
        <v>65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</row>
    <row r="72" spans="1:75" ht="12.75">
      <c r="A72">
        <f>ROW(Source!A37)</f>
        <v>37</v>
      </c>
      <c r="B72">
        <v>10379525</v>
      </c>
      <c r="C72">
        <v>10379511</v>
      </c>
      <c r="D72">
        <v>1405803</v>
      </c>
      <c r="E72">
        <v>1</v>
      </c>
      <c r="F72">
        <v>1</v>
      </c>
      <c r="G72">
        <v>1</v>
      </c>
      <c r="H72">
        <v>3</v>
      </c>
      <c r="I72" t="s">
        <v>218</v>
      </c>
      <c r="J72" t="s">
        <v>219</v>
      </c>
      <c r="K72" t="s">
        <v>220</v>
      </c>
      <c r="L72">
        <v>1346</v>
      </c>
      <c r="N72">
        <v>1009</v>
      </c>
      <c r="O72" t="s">
        <v>136</v>
      </c>
      <c r="P72" t="s">
        <v>136</v>
      </c>
      <c r="Q72">
        <v>1</v>
      </c>
      <c r="Y72">
        <v>0.02</v>
      </c>
      <c r="AA72">
        <v>28.6</v>
      </c>
      <c r="AB72">
        <v>0</v>
      </c>
      <c r="AC72">
        <v>0</v>
      </c>
      <c r="AD72">
        <v>0</v>
      </c>
      <c r="AN72">
        <v>0</v>
      </c>
      <c r="AO72">
        <v>1</v>
      </c>
      <c r="AP72">
        <v>1</v>
      </c>
      <c r="AQ72">
        <v>0</v>
      </c>
      <c r="AR72">
        <v>0</v>
      </c>
      <c r="AT72">
        <v>0.02</v>
      </c>
      <c r="AV72">
        <v>0</v>
      </c>
      <c r="AW72">
        <v>2</v>
      </c>
      <c r="AX72">
        <v>10379525</v>
      </c>
      <c r="AY72">
        <v>1</v>
      </c>
      <c r="AZ72">
        <v>0</v>
      </c>
      <c r="BA72">
        <v>66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</row>
    <row r="73" spans="1:75" ht="12.75">
      <c r="A73">
        <f>ROW(Source!A37)</f>
        <v>37</v>
      </c>
      <c r="B73">
        <v>10379526</v>
      </c>
      <c r="C73">
        <v>10379511</v>
      </c>
      <c r="D73">
        <v>1406951</v>
      </c>
      <c r="E73">
        <v>1</v>
      </c>
      <c r="F73">
        <v>1</v>
      </c>
      <c r="G73">
        <v>1</v>
      </c>
      <c r="H73">
        <v>3</v>
      </c>
      <c r="I73" t="s">
        <v>274</v>
      </c>
      <c r="J73" t="s">
        <v>275</v>
      </c>
      <c r="K73" t="s">
        <v>276</v>
      </c>
      <c r="L73">
        <v>1301</v>
      </c>
      <c r="N73">
        <v>1003</v>
      </c>
      <c r="O73" t="s">
        <v>46</v>
      </c>
      <c r="P73" t="s">
        <v>46</v>
      </c>
      <c r="Q73">
        <v>1</v>
      </c>
      <c r="Y73">
        <v>0.24</v>
      </c>
      <c r="AA73">
        <v>26.5</v>
      </c>
      <c r="AB73">
        <v>0</v>
      </c>
      <c r="AC73">
        <v>0</v>
      </c>
      <c r="AD73">
        <v>0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0.24</v>
      </c>
      <c r="AV73">
        <v>0</v>
      </c>
      <c r="AW73">
        <v>2</v>
      </c>
      <c r="AX73">
        <v>10379526</v>
      </c>
      <c r="AY73">
        <v>1</v>
      </c>
      <c r="AZ73">
        <v>0</v>
      </c>
      <c r="BA73">
        <v>67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</row>
    <row r="74" spans="1:75" ht="12.75">
      <c r="A74">
        <f>ROW(Source!A37)</f>
        <v>37</v>
      </c>
      <c r="B74">
        <v>10379527</v>
      </c>
      <c r="C74">
        <v>10379511</v>
      </c>
      <c r="D74">
        <v>1413419</v>
      </c>
      <c r="E74">
        <v>1</v>
      </c>
      <c r="F74">
        <v>1</v>
      </c>
      <c r="G74">
        <v>1</v>
      </c>
      <c r="H74">
        <v>3</v>
      </c>
      <c r="I74" t="s">
        <v>277</v>
      </c>
      <c r="J74" t="s">
        <v>278</v>
      </c>
      <c r="K74" t="s">
        <v>279</v>
      </c>
      <c r="L74">
        <v>1348</v>
      </c>
      <c r="N74">
        <v>1009</v>
      </c>
      <c r="O74" t="s">
        <v>74</v>
      </c>
      <c r="P74" t="s">
        <v>74</v>
      </c>
      <c r="Q74">
        <v>1000</v>
      </c>
      <c r="Y74">
        <v>8E-05</v>
      </c>
      <c r="AA74">
        <v>40500</v>
      </c>
      <c r="AB74">
        <v>0</v>
      </c>
      <c r="AC74">
        <v>0</v>
      </c>
      <c r="AD74">
        <v>0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8E-05</v>
      </c>
      <c r="AV74">
        <v>0</v>
      </c>
      <c r="AW74">
        <v>2</v>
      </c>
      <c r="AX74">
        <v>10379527</v>
      </c>
      <c r="AY74">
        <v>1</v>
      </c>
      <c r="AZ74">
        <v>0</v>
      </c>
      <c r="BA74">
        <v>68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</row>
    <row r="75" spans="1:75" ht="12.75">
      <c r="A75">
        <f>ROW(Source!A37)</f>
        <v>37</v>
      </c>
      <c r="B75">
        <v>10379528</v>
      </c>
      <c r="C75">
        <v>10379511</v>
      </c>
      <c r="D75">
        <v>1434009</v>
      </c>
      <c r="E75">
        <v>1</v>
      </c>
      <c r="F75">
        <v>1</v>
      </c>
      <c r="G75">
        <v>1</v>
      </c>
      <c r="H75">
        <v>3</v>
      </c>
      <c r="I75" t="s">
        <v>280</v>
      </c>
      <c r="J75" t="s">
        <v>281</v>
      </c>
      <c r="K75" t="s">
        <v>282</v>
      </c>
      <c r="L75">
        <v>1354</v>
      </c>
      <c r="N75">
        <v>1010</v>
      </c>
      <c r="O75" t="s">
        <v>140</v>
      </c>
      <c r="P75" t="s">
        <v>140</v>
      </c>
      <c r="Q75">
        <v>1</v>
      </c>
      <c r="Y75">
        <v>0.0048</v>
      </c>
      <c r="AA75">
        <v>45</v>
      </c>
      <c r="AB75">
        <v>0</v>
      </c>
      <c r="AC75">
        <v>0</v>
      </c>
      <c r="AD75">
        <v>0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0.0048</v>
      </c>
      <c r="AV75">
        <v>0</v>
      </c>
      <c r="AW75">
        <v>2</v>
      </c>
      <c r="AX75">
        <v>10379528</v>
      </c>
      <c r="AY75">
        <v>1</v>
      </c>
      <c r="AZ75">
        <v>0</v>
      </c>
      <c r="BA75">
        <v>69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</row>
    <row r="76" spans="1:75" ht="12.75">
      <c r="A76">
        <f>ROW(Source!A37)</f>
        <v>37</v>
      </c>
      <c r="B76">
        <v>10379533</v>
      </c>
      <c r="C76">
        <v>10379511</v>
      </c>
      <c r="D76">
        <v>0</v>
      </c>
      <c r="E76">
        <v>0</v>
      </c>
      <c r="F76">
        <v>1</v>
      </c>
      <c r="G76">
        <v>1</v>
      </c>
      <c r="H76">
        <v>3</v>
      </c>
      <c r="I76" t="s">
        <v>77</v>
      </c>
      <c r="K76" t="s">
        <v>78</v>
      </c>
      <c r="L76">
        <v>1348</v>
      </c>
      <c r="N76">
        <v>1009</v>
      </c>
      <c r="O76" t="s">
        <v>74</v>
      </c>
      <c r="P76" t="s">
        <v>74</v>
      </c>
      <c r="Q76">
        <v>1000</v>
      </c>
      <c r="Y76">
        <v>1</v>
      </c>
      <c r="AA76">
        <v>68400</v>
      </c>
      <c r="AB76">
        <v>0</v>
      </c>
      <c r="AC76">
        <v>0</v>
      </c>
      <c r="AD76">
        <v>0</v>
      </c>
      <c r="AN76">
        <v>0</v>
      </c>
      <c r="AO76">
        <v>0</v>
      </c>
      <c r="AP76">
        <v>1</v>
      </c>
      <c r="AQ76">
        <v>0</v>
      </c>
      <c r="AR76">
        <v>0</v>
      </c>
      <c r="AT76">
        <v>1</v>
      </c>
      <c r="AV76">
        <v>0</v>
      </c>
      <c r="AW76">
        <v>1</v>
      </c>
      <c r="AX76">
        <v>-1</v>
      </c>
      <c r="AY76">
        <v>0</v>
      </c>
      <c r="AZ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</row>
    <row r="77" spans="1:75" ht="12.75">
      <c r="A77">
        <f>ROW(Source!A37)</f>
        <v>37</v>
      </c>
      <c r="B77">
        <v>10379529</v>
      </c>
      <c r="C77">
        <v>10379511</v>
      </c>
      <c r="D77">
        <v>1452254</v>
      </c>
      <c r="E77">
        <v>1</v>
      </c>
      <c r="F77">
        <v>1</v>
      </c>
      <c r="G77">
        <v>1</v>
      </c>
      <c r="H77">
        <v>3</v>
      </c>
      <c r="I77" t="s">
        <v>283</v>
      </c>
      <c r="J77" t="s">
        <v>284</v>
      </c>
      <c r="K77" t="s">
        <v>285</v>
      </c>
      <c r="L77">
        <v>1346</v>
      </c>
      <c r="N77">
        <v>1009</v>
      </c>
      <c r="O77" t="s">
        <v>136</v>
      </c>
      <c r="P77" t="s">
        <v>136</v>
      </c>
      <c r="Q77">
        <v>1</v>
      </c>
      <c r="Y77">
        <v>1.25</v>
      </c>
      <c r="AA77">
        <v>68.05</v>
      </c>
      <c r="AB77">
        <v>0</v>
      </c>
      <c r="AC77">
        <v>0</v>
      </c>
      <c r="AD77">
        <v>0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1.25</v>
      </c>
      <c r="AV77">
        <v>0</v>
      </c>
      <c r="AW77">
        <v>2</v>
      </c>
      <c r="AX77">
        <v>10379529</v>
      </c>
      <c r="AY77">
        <v>1</v>
      </c>
      <c r="AZ77">
        <v>0</v>
      </c>
      <c r="BA77">
        <v>70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</row>
    <row r="78" spans="1:75" ht="12.75">
      <c r="A78">
        <f>ROW(Source!A37)</f>
        <v>37</v>
      </c>
      <c r="B78">
        <v>10379530</v>
      </c>
      <c r="C78">
        <v>10379511</v>
      </c>
      <c r="D78">
        <v>1458794</v>
      </c>
      <c r="E78">
        <v>1</v>
      </c>
      <c r="F78">
        <v>1</v>
      </c>
      <c r="G78">
        <v>1</v>
      </c>
      <c r="H78">
        <v>3</v>
      </c>
      <c r="I78" t="s">
        <v>286</v>
      </c>
      <c r="J78" t="s">
        <v>287</v>
      </c>
      <c r="K78" t="s">
        <v>288</v>
      </c>
      <c r="L78">
        <v>1348</v>
      </c>
      <c r="N78">
        <v>1009</v>
      </c>
      <c r="O78" t="s">
        <v>74</v>
      </c>
      <c r="P78" t="s">
        <v>74</v>
      </c>
      <c r="Q78">
        <v>1000</v>
      </c>
      <c r="Y78">
        <v>0.0002</v>
      </c>
      <c r="AA78">
        <v>53400</v>
      </c>
      <c r="AB78">
        <v>0</v>
      </c>
      <c r="AC78">
        <v>0</v>
      </c>
      <c r="AD78">
        <v>0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0.0002</v>
      </c>
      <c r="AV78">
        <v>0</v>
      </c>
      <c r="AW78">
        <v>2</v>
      </c>
      <c r="AX78">
        <v>10379530</v>
      </c>
      <c r="AY78">
        <v>1</v>
      </c>
      <c r="AZ78">
        <v>0</v>
      </c>
      <c r="BA78">
        <v>71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</row>
    <row r="79" spans="1:75" ht="12.75">
      <c r="A79">
        <f>ROW(Source!A61)</f>
        <v>61</v>
      </c>
      <c r="B79">
        <v>10379563</v>
      </c>
      <c r="C79">
        <v>10379562</v>
      </c>
      <c r="D79">
        <v>121516</v>
      </c>
      <c r="E79">
        <v>1</v>
      </c>
      <c r="F79">
        <v>1</v>
      </c>
      <c r="G79">
        <v>1</v>
      </c>
      <c r="H79">
        <v>1</v>
      </c>
      <c r="I79" t="s">
        <v>289</v>
      </c>
      <c r="K79" t="s">
        <v>290</v>
      </c>
      <c r="L79">
        <v>1476</v>
      </c>
      <c r="N79">
        <v>1013</v>
      </c>
      <c r="O79" t="s">
        <v>291</v>
      </c>
      <c r="P79" t="s">
        <v>292</v>
      </c>
      <c r="Q79">
        <v>1</v>
      </c>
      <c r="Y79">
        <v>1.62</v>
      </c>
      <c r="AA79">
        <v>0</v>
      </c>
      <c r="AB79">
        <v>0</v>
      </c>
      <c r="AC79">
        <v>0</v>
      </c>
      <c r="AD79">
        <v>1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5.4</v>
      </c>
      <c r="AU79" t="s">
        <v>114</v>
      </c>
      <c r="AV79">
        <v>1</v>
      </c>
      <c r="AW79">
        <v>2</v>
      </c>
      <c r="AX79">
        <v>10379563</v>
      </c>
      <c r="AY79">
        <v>1</v>
      </c>
      <c r="AZ79">
        <v>0</v>
      </c>
      <c r="BA79">
        <v>72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</row>
    <row r="80" spans="1:75" ht="12.75">
      <c r="A80">
        <f>ROW(Source!A61)</f>
        <v>61</v>
      </c>
      <c r="B80">
        <v>10379564</v>
      </c>
      <c r="C80">
        <v>10379562</v>
      </c>
      <c r="D80">
        <v>121518</v>
      </c>
      <c r="E80">
        <v>1</v>
      </c>
      <c r="F80">
        <v>1</v>
      </c>
      <c r="G80">
        <v>1</v>
      </c>
      <c r="H80">
        <v>1</v>
      </c>
      <c r="I80" t="s">
        <v>293</v>
      </c>
      <c r="K80" t="s">
        <v>294</v>
      </c>
      <c r="L80">
        <v>1476</v>
      </c>
      <c r="N80">
        <v>1013</v>
      </c>
      <c r="O80" t="s">
        <v>291</v>
      </c>
      <c r="P80" t="s">
        <v>292</v>
      </c>
      <c r="Q80">
        <v>1</v>
      </c>
      <c r="Y80">
        <v>1.62</v>
      </c>
      <c r="AA80">
        <v>0</v>
      </c>
      <c r="AB80">
        <v>0</v>
      </c>
      <c r="AC80">
        <v>0</v>
      </c>
      <c r="AD80">
        <v>1</v>
      </c>
      <c r="AN80">
        <v>0</v>
      </c>
      <c r="AO80">
        <v>1</v>
      </c>
      <c r="AP80">
        <v>1</v>
      </c>
      <c r="AQ80">
        <v>0</v>
      </c>
      <c r="AR80">
        <v>0</v>
      </c>
      <c r="AT80">
        <v>5.4</v>
      </c>
      <c r="AU80" t="s">
        <v>114</v>
      </c>
      <c r="AV80">
        <v>1</v>
      </c>
      <c r="AW80">
        <v>2</v>
      </c>
      <c r="AX80">
        <v>10379564</v>
      </c>
      <c r="AY80">
        <v>1</v>
      </c>
      <c r="AZ80">
        <v>0</v>
      </c>
      <c r="BA80">
        <v>73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</row>
    <row r="81" spans="1:75" ht="12.75">
      <c r="A81">
        <f>ROW(Source!A61)</f>
        <v>61</v>
      </c>
      <c r="B81">
        <v>10379565</v>
      </c>
      <c r="C81">
        <v>10379562</v>
      </c>
      <c r="D81">
        <v>121519</v>
      </c>
      <c r="E81">
        <v>1</v>
      </c>
      <c r="F81">
        <v>1</v>
      </c>
      <c r="G81">
        <v>1</v>
      </c>
      <c r="H81">
        <v>1</v>
      </c>
      <c r="I81" t="s">
        <v>295</v>
      </c>
      <c r="K81" t="s">
        <v>296</v>
      </c>
      <c r="L81">
        <v>1476</v>
      </c>
      <c r="N81">
        <v>1013</v>
      </c>
      <c r="O81" t="s">
        <v>291</v>
      </c>
      <c r="P81" t="s">
        <v>292</v>
      </c>
      <c r="Q81">
        <v>1</v>
      </c>
      <c r="Y81">
        <v>1.62</v>
      </c>
      <c r="AA81">
        <v>0</v>
      </c>
      <c r="AB81">
        <v>0</v>
      </c>
      <c r="AC81">
        <v>0</v>
      </c>
      <c r="AD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5.4</v>
      </c>
      <c r="AU81" t="s">
        <v>114</v>
      </c>
      <c r="AV81">
        <v>1</v>
      </c>
      <c r="AW81">
        <v>2</v>
      </c>
      <c r="AX81">
        <v>10379565</v>
      </c>
      <c r="AY81">
        <v>1</v>
      </c>
      <c r="AZ81">
        <v>0</v>
      </c>
      <c r="BA81">
        <v>74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</row>
    <row r="82" spans="1:75" ht="12.75">
      <c r="A82">
        <f>ROW(Source!A61)</f>
        <v>61</v>
      </c>
      <c r="B82">
        <v>10379566</v>
      </c>
      <c r="C82">
        <v>10379562</v>
      </c>
      <c r="D82">
        <v>121527</v>
      </c>
      <c r="E82">
        <v>1</v>
      </c>
      <c r="F82">
        <v>1</v>
      </c>
      <c r="G82">
        <v>1</v>
      </c>
      <c r="H82">
        <v>1</v>
      </c>
      <c r="I82" t="s">
        <v>297</v>
      </c>
      <c r="K82" t="s">
        <v>298</v>
      </c>
      <c r="L82">
        <v>1476</v>
      </c>
      <c r="N82">
        <v>1013</v>
      </c>
      <c r="O82" t="s">
        <v>291</v>
      </c>
      <c r="P82" t="s">
        <v>292</v>
      </c>
      <c r="Q82">
        <v>1</v>
      </c>
      <c r="Y82">
        <v>0.81</v>
      </c>
      <c r="AA82">
        <v>0</v>
      </c>
      <c r="AB82">
        <v>0</v>
      </c>
      <c r="AC82">
        <v>0</v>
      </c>
      <c r="AD82">
        <v>1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2.7</v>
      </c>
      <c r="AU82" t="s">
        <v>114</v>
      </c>
      <c r="AV82">
        <v>1</v>
      </c>
      <c r="AW82">
        <v>2</v>
      </c>
      <c r="AX82">
        <v>10379566</v>
      </c>
      <c r="AY82">
        <v>1</v>
      </c>
      <c r="AZ82">
        <v>0</v>
      </c>
      <c r="BA82">
        <v>75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</row>
    <row r="83" spans="1:75" ht="12.75">
      <c r="A83">
        <f>ROW(Source!A61)</f>
        <v>61</v>
      </c>
      <c r="B83">
        <v>10379567</v>
      </c>
      <c r="C83">
        <v>10379562</v>
      </c>
      <c r="D83">
        <v>121705</v>
      </c>
      <c r="E83">
        <v>1</v>
      </c>
      <c r="F83">
        <v>1</v>
      </c>
      <c r="G83">
        <v>1</v>
      </c>
      <c r="H83">
        <v>1</v>
      </c>
      <c r="I83" t="s">
        <v>299</v>
      </c>
      <c r="K83" t="s">
        <v>300</v>
      </c>
      <c r="L83">
        <v>1369</v>
      </c>
      <c r="N83">
        <v>1013</v>
      </c>
      <c r="O83" t="s">
        <v>118</v>
      </c>
      <c r="P83" t="s">
        <v>118</v>
      </c>
      <c r="Q83">
        <v>1</v>
      </c>
      <c r="Y83">
        <v>2.43</v>
      </c>
      <c r="AA83">
        <v>0</v>
      </c>
      <c r="AB83">
        <v>0</v>
      </c>
      <c r="AC83">
        <v>0</v>
      </c>
      <c r="AD83">
        <v>12.27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8.1</v>
      </c>
      <c r="AU83" t="s">
        <v>114</v>
      </c>
      <c r="AV83">
        <v>1</v>
      </c>
      <c r="AW83">
        <v>2</v>
      </c>
      <c r="AX83">
        <v>10379567</v>
      </c>
      <c r="AY83">
        <v>1</v>
      </c>
      <c r="AZ83">
        <v>0</v>
      </c>
      <c r="BA83">
        <v>76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7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10598958</v>
      </c>
      <c r="C1">
        <v>10598957</v>
      </c>
      <c r="D1">
        <v>121651</v>
      </c>
      <c r="E1">
        <v>1</v>
      </c>
      <c r="F1">
        <v>1</v>
      </c>
      <c r="G1">
        <v>1</v>
      </c>
      <c r="H1">
        <v>1</v>
      </c>
      <c r="I1" t="s">
        <v>116</v>
      </c>
      <c r="K1" t="s">
        <v>117</v>
      </c>
      <c r="L1">
        <v>1369</v>
      </c>
      <c r="N1">
        <v>1013</v>
      </c>
      <c r="O1" t="s">
        <v>118</v>
      </c>
      <c r="P1" t="s">
        <v>118</v>
      </c>
      <c r="Q1">
        <v>1</v>
      </c>
      <c r="X1">
        <v>19</v>
      </c>
      <c r="Y1">
        <v>0</v>
      </c>
      <c r="Z1">
        <v>0</v>
      </c>
      <c r="AA1">
        <v>0</v>
      </c>
      <c r="AB1">
        <v>9.29</v>
      </c>
      <c r="AC1">
        <v>0</v>
      </c>
      <c r="AD1">
        <v>1</v>
      </c>
      <c r="AE1">
        <v>1</v>
      </c>
      <c r="AF1" t="s">
        <v>26</v>
      </c>
      <c r="AG1">
        <v>11.4</v>
      </c>
      <c r="AH1">
        <v>2</v>
      </c>
      <c r="AI1">
        <v>10598958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10598959</v>
      </c>
      <c r="C2">
        <v>10598957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119</v>
      </c>
      <c r="K2" t="s">
        <v>120</v>
      </c>
      <c r="L2">
        <v>608254</v>
      </c>
      <c r="N2">
        <v>1013</v>
      </c>
      <c r="O2" t="s">
        <v>121</v>
      </c>
      <c r="P2" t="s">
        <v>121</v>
      </c>
      <c r="Q2">
        <v>1</v>
      </c>
      <c r="X2">
        <v>0.2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26</v>
      </c>
      <c r="AG2">
        <v>0.12</v>
      </c>
      <c r="AH2">
        <v>2</v>
      </c>
      <c r="AI2">
        <v>10598959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10598960</v>
      </c>
      <c r="C3">
        <v>10598957</v>
      </c>
      <c r="D3">
        <v>1471980</v>
      </c>
      <c r="E3">
        <v>1</v>
      </c>
      <c r="F3">
        <v>1</v>
      </c>
      <c r="G3">
        <v>1</v>
      </c>
      <c r="H3">
        <v>2</v>
      </c>
      <c r="I3" t="s">
        <v>122</v>
      </c>
      <c r="J3" t="s">
        <v>123</v>
      </c>
      <c r="K3" t="s">
        <v>124</v>
      </c>
      <c r="L3">
        <v>1480</v>
      </c>
      <c r="N3">
        <v>1013</v>
      </c>
      <c r="O3" t="s">
        <v>125</v>
      </c>
      <c r="P3" t="s">
        <v>126</v>
      </c>
      <c r="Q3">
        <v>1</v>
      </c>
      <c r="X3">
        <v>0.2</v>
      </c>
      <c r="Y3">
        <v>0</v>
      </c>
      <c r="Z3">
        <v>87.17</v>
      </c>
      <c r="AA3">
        <v>0</v>
      </c>
      <c r="AB3">
        <v>0</v>
      </c>
      <c r="AC3">
        <v>0</v>
      </c>
      <c r="AD3">
        <v>1</v>
      </c>
      <c r="AE3">
        <v>0</v>
      </c>
      <c r="AF3" t="s">
        <v>26</v>
      </c>
      <c r="AG3">
        <v>0.12</v>
      </c>
      <c r="AH3">
        <v>2</v>
      </c>
      <c r="AI3">
        <v>10598960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ROW(Source!A28)</f>
        <v>28</v>
      </c>
      <c r="B4">
        <v>10598961</v>
      </c>
      <c r="C4">
        <v>10598957</v>
      </c>
      <c r="D4">
        <v>1400769</v>
      </c>
      <c r="E4">
        <v>1</v>
      </c>
      <c r="F4">
        <v>1</v>
      </c>
      <c r="G4">
        <v>1</v>
      </c>
      <c r="H4">
        <v>3</v>
      </c>
      <c r="I4" t="s">
        <v>127</v>
      </c>
      <c r="J4" t="s">
        <v>128</v>
      </c>
      <c r="K4" t="s">
        <v>129</v>
      </c>
      <c r="L4">
        <v>1348</v>
      </c>
      <c r="N4">
        <v>1009</v>
      </c>
      <c r="O4" t="s">
        <v>74</v>
      </c>
      <c r="P4" t="s">
        <v>74</v>
      </c>
      <c r="Q4">
        <v>1000</v>
      </c>
      <c r="X4">
        <v>4E-05</v>
      </c>
      <c r="Y4">
        <v>15119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25</v>
      </c>
      <c r="AG4">
        <v>0</v>
      </c>
      <c r="AH4">
        <v>2</v>
      </c>
      <c r="AI4">
        <v>10598961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ROW(Source!A28)</f>
        <v>28</v>
      </c>
      <c r="B5">
        <v>10598962</v>
      </c>
      <c r="C5">
        <v>10598957</v>
      </c>
      <c r="D5">
        <v>1401376</v>
      </c>
      <c r="E5">
        <v>1</v>
      </c>
      <c r="F5">
        <v>1</v>
      </c>
      <c r="G5">
        <v>1</v>
      </c>
      <c r="H5">
        <v>3</v>
      </c>
      <c r="I5" t="s">
        <v>130</v>
      </c>
      <c r="J5" t="s">
        <v>131</v>
      </c>
      <c r="K5" t="s">
        <v>132</v>
      </c>
      <c r="L5">
        <v>1348</v>
      </c>
      <c r="N5">
        <v>1009</v>
      </c>
      <c r="O5" t="s">
        <v>74</v>
      </c>
      <c r="P5" t="s">
        <v>74</v>
      </c>
      <c r="Q5">
        <v>1000</v>
      </c>
      <c r="X5">
        <v>2E-05</v>
      </c>
      <c r="Y5">
        <v>16950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25</v>
      </c>
      <c r="AG5">
        <v>0</v>
      </c>
      <c r="AH5">
        <v>2</v>
      </c>
      <c r="AI5">
        <v>10598962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ROW(Source!A28)</f>
        <v>28</v>
      </c>
      <c r="B6">
        <v>10598963</v>
      </c>
      <c r="C6">
        <v>10598957</v>
      </c>
      <c r="D6">
        <v>1403881</v>
      </c>
      <c r="E6">
        <v>1</v>
      </c>
      <c r="F6">
        <v>1</v>
      </c>
      <c r="G6">
        <v>1</v>
      </c>
      <c r="H6">
        <v>3</v>
      </c>
      <c r="I6" t="s">
        <v>133</v>
      </c>
      <c r="J6" t="s">
        <v>134</v>
      </c>
      <c r="K6" t="s">
        <v>135</v>
      </c>
      <c r="L6">
        <v>1346</v>
      </c>
      <c r="N6">
        <v>1009</v>
      </c>
      <c r="O6" t="s">
        <v>136</v>
      </c>
      <c r="P6" t="s">
        <v>136</v>
      </c>
      <c r="Q6">
        <v>1</v>
      </c>
      <c r="X6">
        <v>0.02</v>
      </c>
      <c r="Y6">
        <v>37.29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25</v>
      </c>
      <c r="AG6">
        <v>0</v>
      </c>
      <c r="AH6">
        <v>2</v>
      </c>
      <c r="AI6">
        <v>10598963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ROW(Source!A28)</f>
        <v>28</v>
      </c>
      <c r="B7">
        <v>10598964</v>
      </c>
      <c r="C7">
        <v>10598957</v>
      </c>
      <c r="D7">
        <v>1433956</v>
      </c>
      <c r="E7">
        <v>1</v>
      </c>
      <c r="F7">
        <v>1</v>
      </c>
      <c r="G7">
        <v>1</v>
      </c>
      <c r="H7">
        <v>3</v>
      </c>
      <c r="I7" t="s">
        <v>137</v>
      </c>
      <c r="J7" t="s">
        <v>138</v>
      </c>
      <c r="K7" t="s">
        <v>139</v>
      </c>
      <c r="L7">
        <v>1354</v>
      </c>
      <c r="N7">
        <v>1010</v>
      </c>
      <c r="O7" t="s">
        <v>140</v>
      </c>
      <c r="P7" t="s">
        <v>140</v>
      </c>
      <c r="Q7">
        <v>1</v>
      </c>
      <c r="X7">
        <v>10</v>
      </c>
      <c r="Y7">
        <v>0</v>
      </c>
      <c r="Z7">
        <v>0</v>
      </c>
      <c r="AA7">
        <v>0</v>
      </c>
      <c r="AB7">
        <v>0</v>
      </c>
      <c r="AC7">
        <v>1</v>
      </c>
      <c r="AD7">
        <v>0</v>
      </c>
      <c r="AE7">
        <v>0</v>
      </c>
      <c r="AF7" t="s">
        <v>25</v>
      </c>
      <c r="AG7">
        <v>0</v>
      </c>
      <c r="AH7">
        <v>2</v>
      </c>
      <c r="AI7">
        <v>10598964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ROW(Source!A29)</f>
        <v>29</v>
      </c>
      <c r="B8">
        <v>10598967</v>
      </c>
      <c r="C8">
        <v>10598966</v>
      </c>
      <c r="D8">
        <v>121651</v>
      </c>
      <c r="E8">
        <v>1</v>
      </c>
      <c r="F8">
        <v>1</v>
      </c>
      <c r="G8">
        <v>1</v>
      </c>
      <c r="H8">
        <v>1</v>
      </c>
      <c r="I8" t="s">
        <v>116</v>
      </c>
      <c r="K8" t="s">
        <v>117</v>
      </c>
      <c r="L8">
        <v>1369</v>
      </c>
      <c r="N8">
        <v>1013</v>
      </c>
      <c r="O8" t="s">
        <v>118</v>
      </c>
      <c r="P8" t="s">
        <v>118</v>
      </c>
      <c r="Q8">
        <v>1</v>
      </c>
      <c r="X8">
        <v>19</v>
      </c>
      <c r="Y8">
        <v>0</v>
      </c>
      <c r="Z8">
        <v>0</v>
      </c>
      <c r="AA8">
        <v>0</v>
      </c>
      <c r="AB8">
        <v>9.29</v>
      </c>
      <c r="AC8">
        <v>0</v>
      </c>
      <c r="AD8">
        <v>1</v>
      </c>
      <c r="AE8">
        <v>1</v>
      </c>
      <c r="AF8" t="s">
        <v>34</v>
      </c>
      <c r="AG8">
        <v>21.85</v>
      </c>
      <c r="AH8">
        <v>2</v>
      </c>
      <c r="AI8">
        <v>10598967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ROW(Source!A29)</f>
        <v>29</v>
      </c>
      <c r="B9">
        <v>10598968</v>
      </c>
      <c r="C9">
        <v>10598966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119</v>
      </c>
      <c r="K9" t="s">
        <v>120</v>
      </c>
      <c r="L9">
        <v>608254</v>
      </c>
      <c r="N9">
        <v>1013</v>
      </c>
      <c r="O9" t="s">
        <v>121</v>
      </c>
      <c r="P9" t="s">
        <v>121</v>
      </c>
      <c r="Q9">
        <v>1</v>
      </c>
      <c r="X9">
        <v>0.2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33</v>
      </c>
      <c r="AG9">
        <v>0.25</v>
      </c>
      <c r="AH9">
        <v>2</v>
      </c>
      <c r="AI9">
        <v>10598968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ROW(Source!A29)</f>
        <v>29</v>
      </c>
      <c r="B10">
        <v>10598969</v>
      </c>
      <c r="C10">
        <v>10598966</v>
      </c>
      <c r="D10">
        <v>1471980</v>
      </c>
      <c r="E10">
        <v>1</v>
      </c>
      <c r="F10">
        <v>1</v>
      </c>
      <c r="G10">
        <v>1</v>
      </c>
      <c r="H10">
        <v>2</v>
      </c>
      <c r="I10" t="s">
        <v>122</v>
      </c>
      <c r="J10" t="s">
        <v>123</v>
      </c>
      <c r="K10" t="s">
        <v>124</v>
      </c>
      <c r="L10">
        <v>1480</v>
      </c>
      <c r="N10">
        <v>1013</v>
      </c>
      <c r="O10" t="s">
        <v>125</v>
      </c>
      <c r="P10" t="s">
        <v>126</v>
      </c>
      <c r="Q10">
        <v>1</v>
      </c>
      <c r="X10">
        <v>0.2</v>
      </c>
      <c r="Y10">
        <v>0</v>
      </c>
      <c r="Z10">
        <v>87.17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33</v>
      </c>
      <c r="AG10">
        <v>0.25</v>
      </c>
      <c r="AH10">
        <v>2</v>
      </c>
      <c r="AI10">
        <v>10598969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ROW(Source!A29)</f>
        <v>29</v>
      </c>
      <c r="B11">
        <v>10598970</v>
      </c>
      <c r="C11">
        <v>10598966</v>
      </c>
      <c r="D11">
        <v>1400769</v>
      </c>
      <c r="E11">
        <v>1</v>
      </c>
      <c r="F11">
        <v>1</v>
      </c>
      <c r="G11">
        <v>1</v>
      </c>
      <c r="H11">
        <v>3</v>
      </c>
      <c r="I11" t="s">
        <v>127</v>
      </c>
      <c r="J11" t="s">
        <v>128</v>
      </c>
      <c r="K11" t="s">
        <v>129</v>
      </c>
      <c r="L11">
        <v>1348</v>
      </c>
      <c r="N11">
        <v>1009</v>
      </c>
      <c r="O11" t="s">
        <v>74</v>
      </c>
      <c r="P11" t="s">
        <v>74</v>
      </c>
      <c r="Q11">
        <v>1000</v>
      </c>
      <c r="X11">
        <v>4E-05</v>
      </c>
      <c r="Y11">
        <v>15119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4E-05</v>
      </c>
      <c r="AH11">
        <v>2</v>
      </c>
      <c r="AI11">
        <v>10598970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ROW(Source!A29)</f>
        <v>29</v>
      </c>
      <c r="B12">
        <v>10598971</v>
      </c>
      <c r="C12">
        <v>10598966</v>
      </c>
      <c r="D12">
        <v>1401376</v>
      </c>
      <c r="E12">
        <v>1</v>
      </c>
      <c r="F12">
        <v>1</v>
      </c>
      <c r="G12">
        <v>1</v>
      </c>
      <c r="H12">
        <v>3</v>
      </c>
      <c r="I12" t="s">
        <v>130</v>
      </c>
      <c r="J12" t="s">
        <v>131</v>
      </c>
      <c r="K12" t="s">
        <v>132</v>
      </c>
      <c r="L12">
        <v>1348</v>
      </c>
      <c r="N12">
        <v>1009</v>
      </c>
      <c r="O12" t="s">
        <v>74</v>
      </c>
      <c r="P12" t="s">
        <v>74</v>
      </c>
      <c r="Q12">
        <v>1000</v>
      </c>
      <c r="X12">
        <v>2E-05</v>
      </c>
      <c r="Y12">
        <v>16950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2E-05</v>
      </c>
      <c r="AH12">
        <v>2</v>
      </c>
      <c r="AI12">
        <v>10598971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ROW(Source!A29)</f>
        <v>29</v>
      </c>
      <c r="B13">
        <v>10598972</v>
      </c>
      <c r="C13">
        <v>10598966</v>
      </c>
      <c r="D13">
        <v>1403881</v>
      </c>
      <c r="E13">
        <v>1</v>
      </c>
      <c r="F13">
        <v>1</v>
      </c>
      <c r="G13">
        <v>1</v>
      </c>
      <c r="H13">
        <v>3</v>
      </c>
      <c r="I13" t="s">
        <v>133</v>
      </c>
      <c r="J13" t="s">
        <v>134</v>
      </c>
      <c r="K13" t="s">
        <v>135</v>
      </c>
      <c r="L13">
        <v>1346</v>
      </c>
      <c r="N13">
        <v>1009</v>
      </c>
      <c r="O13" t="s">
        <v>136</v>
      </c>
      <c r="P13" t="s">
        <v>136</v>
      </c>
      <c r="Q13">
        <v>1</v>
      </c>
      <c r="X13">
        <v>0.02</v>
      </c>
      <c r="Y13">
        <v>37.29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0.02</v>
      </c>
      <c r="AH13">
        <v>2</v>
      </c>
      <c r="AI13">
        <v>10598972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ROW(Source!A29)</f>
        <v>29</v>
      </c>
      <c r="B14">
        <v>10598973</v>
      </c>
      <c r="C14">
        <v>10598966</v>
      </c>
      <c r="D14">
        <v>1433956</v>
      </c>
      <c r="E14">
        <v>1</v>
      </c>
      <c r="F14">
        <v>1</v>
      </c>
      <c r="G14">
        <v>1</v>
      </c>
      <c r="H14">
        <v>3</v>
      </c>
      <c r="I14" t="s">
        <v>137</v>
      </c>
      <c r="J14" t="s">
        <v>138</v>
      </c>
      <c r="K14" t="s">
        <v>139</v>
      </c>
      <c r="L14">
        <v>1354</v>
      </c>
      <c r="N14">
        <v>1010</v>
      </c>
      <c r="O14" t="s">
        <v>140</v>
      </c>
      <c r="P14" t="s">
        <v>140</v>
      </c>
      <c r="Q14">
        <v>1</v>
      </c>
      <c r="X14">
        <v>10</v>
      </c>
      <c r="Y14">
        <v>0</v>
      </c>
      <c r="Z14">
        <v>0</v>
      </c>
      <c r="AA14">
        <v>0</v>
      </c>
      <c r="AB14">
        <v>0</v>
      </c>
      <c r="AC14">
        <v>1</v>
      </c>
      <c r="AD14">
        <v>0</v>
      </c>
      <c r="AE14">
        <v>0</v>
      </c>
      <c r="AG14">
        <v>10</v>
      </c>
      <c r="AH14">
        <v>2</v>
      </c>
      <c r="AI14">
        <v>10598973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ROW(Source!A30)</f>
        <v>30</v>
      </c>
      <c r="B15">
        <v>10379480</v>
      </c>
      <c r="C15">
        <v>10379479</v>
      </c>
      <c r="D15">
        <v>121645</v>
      </c>
      <c r="E15">
        <v>1</v>
      </c>
      <c r="F15">
        <v>1</v>
      </c>
      <c r="G15">
        <v>1</v>
      </c>
      <c r="H15">
        <v>1</v>
      </c>
      <c r="I15" t="s">
        <v>141</v>
      </c>
      <c r="K15" t="s">
        <v>142</v>
      </c>
      <c r="L15">
        <v>1369</v>
      </c>
      <c r="N15">
        <v>1013</v>
      </c>
      <c r="O15" t="s">
        <v>118</v>
      </c>
      <c r="P15" t="s">
        <v>118</v>
      </c>
      <c r="Q15">
        <v>1</v>
      </c>
      <c r="X15">
        <v>33.4</v>
      </c>
      <c r="Y15">
        <v>0</v>
      </c>
      <c r="Z15">
        <v>0</v>
      </c>
      <c r="AA15">
        <v>0</v>
      </c>
      <c r="AB15">
        <v>9.02</v>
      </c>
      <c r="AC15">
        <v>0</v>
      </c>
      <c r="AD15">
        <v>1</v>
      </c>
      <c r="AE15">
        <v>1</v>
      </c>
      <c r="AG15">
        <v>33.4</v>
      </c>
      <c r="AH15">
        <v>2</v>
      </c>
      <c r="AI15">
        <v>10379480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ROW(Source!A30)</f>
        <v>30</v>
      </c>
      <c r="B16">
        <v>10379481</v>
      </c>
      <c r="C16">
        <v>10379479</v>
      </c>
      <c r="D16">
        <v>121548</v>
      </c>
      <c r="E16">
        <v>1</v>
      </c>
      <c r="F16">
        <v>1</v>
      </c>
      <c r="G16">
        <v>1</v>
      </c>
      <c r="H16">
        <v>1</v>
      </c>
      <c r="I16" t="s">
        <v>119</v>
      </c>
      <c r="K16" t="s">
        <v>120</v>
      </c>
      <c r="L16">
        <v>608254</v>
      </c>
      <c r="N16">
        <v>1013</v>
      </c>
      <c r="O16" t="s">
        <v>121</v>
      </c>
      <c r="P16" t="s">
        <v>121</v>
      </c>
      <c r="Q16">
        <v>1</v>
      </c>
      <c r="X16">
        <v>3.75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2</v>
      </c>
      <c r="AG16">
        <v>3.75</v>
      </c>
      <c r="AH16">
        <v>2</v>
      </c>
      <c r="AI16">
        <v>10379481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ROW(Source!A30)</f>
        <v>30</v>
      </c>
      <c r="B17">
        <v>10379482</v>
      </c>
      <c r="C17">
        <v>10379479</v>
      </c>
      <c r="D17">
        <v>1466783</v>
      </c>
      <c r="E17">
        <v>1</v>
      </c>
      <c r="F17">
        <v>1</v>
      </c>
      <c r="G17">
        <v>1</v>
      </c>
      <c r="H17">
        <v>2</v>
      </c>
      <c r="I17" t="s">
        <v>143</v>
      </c>
      <c r="J17" t="s">
        <v>144</v>
      </c>
      <c r="K17" t="s">
        <v>145</v>
      </c>
      <c r="L17">
        <v>1480</v>
      </c>
      <c r="N17">
        <v>1013</v>
      </c>
      <c r="O17" t="s">
        <v>125</v>
      </c>
      <c r="P17" t="s">
        <v>126</v>
      </c>
      <c r="Q17">
        <v>1</v>
      </c>
      <c r="X17">
        <v>0.02</v>
      </c>
      <c r="Y17">
        <v>0</v>
      </c>
      <c r="Z17">
        <v>134.65</v>
      </c>
      <c r="AA17">
        <v>13.5</v>
      </c>
      <c r="AB17">
        <v>0</v>
      </c>
      <c r="AC17">
        <v>0</v>
      </c>
      <c r="AD17">
        <v>1</v>
      </c>
      <c r="AE17">
        <v>0</v>
      </c>
      <c r="AG17">
        <v>0.02</v>
      </c>
      <c r="AH17">
        <v>2</v>
      </c>
      <c r="AI17">
        <v>10379482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ROW(Source!A30)</f>
        <v>30</v>
      </c>
      <c r="B18">
        <v>10379483</v>
      </c>
      <c r="C18">
        <v>10379479</v>
      </c>
      <c r="D18">
        <v>1467512</v>
      </c>
      <c r="E18">
        <v>1</v>
      </c>
      <c r="F18">
        <v>1</v>
      </c>
      <c r="G18">
        <v>1</v>
      </c>
      <c r="H18">
        <v>2</v>
      </c>
      <c r="I18" t="s">
        <v>146</v>
      </c>
      <c r="J18" t="s">
        <v>147</v>
      </c>
      <c r="K18" t="s">
        <v>148</v>
      </c>
      <c r="L18">
        <v>1480</v>
      </c>
      <c r="N18">
        <v>1013</v>
      </c>
      <c r="O18" t="s">
        <v>125</v>
      </c>
      <c r="P18" t="s">
        <v>126</v>
      </c>
      <c r="Q18">
        <v>1</v>
      </c>
      <c r="X18">
        <v>3.71</v>
      </c>
      <c r="Y18">
        <v>0</v>
      </c>
      <c r="Z18">
        <v>100</v>
      </c>
      <c r="AA18">
        <v>10.06</v>
      </c>
      <c r="AB18">
        <v>0</v>
      </c>
      <c r="AC18">
        <v>0</v>
      </c>
      <c r="AD18">
        <v>1</v>
      </c>
      <c r="AE18">
        <v>0</v>
      </c>
      <c r="AG18">
        <v>3.71</v>
      </c>
      <c r="AH18">
        <v>2</v>
      </c>
      <c r="AI18">
        <v>10379483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ROW(Source!A30)</f>
        <v>30</v>
      </c>
      <c r="B19">
        <v>10379484</v>
      </c>
      <c r="C19">
        <v>10379479</v>
      </c>
      <c r="D19">
        <v>1471980</v>
      </c>
      <c r="E19">
        <v>1</v>
      </c>
      <c r="F19">
        <v>1</v>
      </c>
      <c r="G19">
        <v>1</v>
      </c>
      <c r="H19">
        <v>2</v>
      </c>
      <c r="I19" t="s">
        <v>122</v>
      </c>
      <c r="J19" t="s">
        <v>123</v>
      </c>
      <c r="K19" t="s">
        <v>124</v>
      </c>
      <c r="L19">
        <v>1480</v>
      </c>
      <c r="N19">
        <v>1013</v>
      </c>
      <c r="O19" t="s">
        <v>125</v>
      </c>
      <c r="P19" t="s">
        <v>126</v>
      </c>
      <c r="Q19">
        <v>1</v>
      </c>
      <c r="X19">
        <v>0.02</v>
      </c>
      <c r="Y19">
        <v>0</v>
      </c>
      <c r="Z19">
        <v>87.17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0.02</v>
      </c>
      <c r="AH19">
        <v>2</v>
      </c>
      <c r="AI19">
        <v>10379484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ROW(Source!A30)</f>
        <v>30</v>
      </c>
      <c r="B20">
        <v>10379485</v>
      </c>
      <c r="C20">
        <v>10379479</v>
      </c>
      <c r="D20">
        <v>1400017</v>
      </c>
      <c r="E20">
        <v>1</v>
      </c>
      <c r="F20">
        <v>1</v>
      </c>
      <c r="G20">
        <v>1</v>
      </c>
      <c r="H20">
        <v>3</v>
      </c>
      <c r="I20" t="s">
        <v>149</v>
      </c>
      <c r="J20" t="s">
        <v>150</v>
      </c>
      <c r="K20" t="s">
        <v>151</v>
      </c>
      <c r="L20">
        <v>1348</v>
      </c>
      <c r="N20">
        <v>1009</v>
      </c>
      <c r="O20" t="s">
        <v>74</v>
      </c>
      <c r="P20" t="s">
        <v>74</v>
      </c>
      <c r="Q20">
        <v>1000</v>
      </c>
      <c r="X20">
        <v>0.00027</v>
      </c>
      <c r="Y20">
        <v>12606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0.00027</v>
      </c>
      <c r="AH20">
        <v>2</v>
      </c>
      <c r="AI20">
        <v>10379485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ROW(Source!A30)</f>
        <v>30</v>
      </c>
      <c r="B21">
        <v>10379486</v>
      </c>
      <c r="C21">
        <v>10379479</v>
      </c>
      <c r="D21">
        <v>1401827</v>
      </c>
      <c r="E21">
        <v>1</v>
      </c>
      <c r="F21">
        <v>1</v>
      </c>
      <c r="G21">
        <v>1</v>
      </c>
      <c r="H21">
        <v>3</v>
      </c>
      <c r="I21" t="s">
        <v>152</v>
      </c>
      <c r="J21" t="s">
        <v>153</v>
      </c>
      <c r="K21" t="s">
        <v>154</v>
      </c>
      <c r="L21">
        <v>1348</v>
      </c>
      <c r="N21">
        <v>1009</v>
      </c>
      <c r="O21" t="s">
        <v>74</v>
      </c>
      <c r="P21" t="s">
        <v>74</v>
      </c>
      <c r="Q21">
        <v>1000</v>
      </c>
      <c r="X21">
        <v>0</v>
      </c>
      <c r="Y21">
        <v>16136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G21">
        <v>0</v>
      </c>
      <c r="AH21">
        <v>2</v>
      </c>
      <c r="AI21">
        <v>10379486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ROW(Source!A30)</f>
        <v>30</v>
      </c>
      <c r="B22">
        <v>10379487</v>
      </c>
      <c r="C22">
        <v>10379479</v>
      </c>
      <c r="D22">
        <v>1404619</v>
      </c>
      <c r="E22">
        <v>1</v>
      </c>
      <c r="F22">
        <v>1</v>
      </c>
      <c r="G22">
        <v>1</v>
      </c>
      <c r="H22">
        <v>3</v>
      </c>
      <c r="I22" t="s">
        <v>155</v>
      </c>
      <c r="J22" t="s">
        <v>156</v>
      </c>
      <c r="K22" t="s">
        <v>157</v>
      </c>
      <c r="L22">
        <v>1346</v>
      </c>
      <c r="N22">
        <v>1009</v>
      </c>
      <c r="O22" t="s">
        <v>136</v>
      </c>
      <c r="P22" t="s">
        <v>136</v>
      </c>
      <c r="Q22">
        <v>1</v>
      </c>
      <c r="X22">
        <v>0.1</v>
      </c>
      <c r="Y22">
        <v>32.88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0.1</v>
      </c>
      <c r="AH22">
        <v>2</v>
      </c>
      <c r="AI22">
        <v>10379487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ROW(Source!A30)</f>
        <v>30</v>
      </c>
      <c r="B23">
        <v>10379488</v>
      </c>
      <c r="C23">
        <v>10379479</v>
      </c>
      <c r="D23">
        <v>1412780</v>
      </c>
      <c r="E23">
        <v>1</v>
      </c>
      <c r="F23">
        <v>1</v>
      </c>
      <c r="G23">
        <v>1</v>
      </c>
      <c r="H23">
        <v>3</v>
      </c>
      <c r="I23" t="s">
        <v>158</v>
      </c>
      <c r="J23" t="s">
        <v>159</v>
      </c>
      <c r="K23" t="s">
        <v>160</v>
      </c>
      <c r="L23">
        <v>1355</v>
      </c>
      <c r="N23">
        <v>1010</v>
      </c>
      <c r="O23" t="s">
        <v>161</v>
      </c>
      <c r="P23" t="s">
        <v>161</v>
      </c>
      <c r="Q23">
        <v>100</v>
      </c>
      <c r="X23">
        <v>0.02</v>
      </c>
      <c r="Y23">
        <v>30.74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0.02</v>
      </c>
      <c r="AH23">
        <v>2</v>
      </c>
      <c r="AI23">
        <v>10379488</v>
      </c>
      <c r="AJ23">
        <v>25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ROW(Source!A30)</f>
        <v>30</v>
      </c>
      <c r="B24">
        <v>10379489</v>
      </c>
      <c r="C24">
        <v>10379479</v>
      </c>
      <c r="D24">
        <v>1444060</v>
      </c>
      <c r="E24">
        <v>1</v>
      </c>
      <c r="F24">
        <v>1</v>
      </c>
      <c r="G24">
        <v>1</v>
      </c>
      <c r="H24">
        <v>3</v>
      </c>
      <c r="I24" t="s">
        <v>162</v>
      </c>
      <c r="J24" t="s">
        <v>163</v>
      </c>
      <c r="K24" t="s">
        <v>164</v>
      </c>
      <c r="L24">
        <v>1358</v>
      </c>
      <c r="N24">
        <v>1010</v>
      </c>
      <c r="O24" t="s">
        <v>23</v>
      </c>
      <c r="P24" t="s">
        <v>23</v>
      </c>
      <c r="Q24">
        <v>10</v>
      </c>
      <c r="X24">
        <v>12.8</v>
      </c>
      <c r="Y24">
        <v>2.65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12.8</v>
      </c>
      <c r="AH24">
        <v>2</v>
      </c>
      <c r="AI24">
        <v>10379489</v>
      </c>
      <c r="AJ24">
        <v>26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ROW(Source!A30)</f>
        <v>30</v>
      </c>
      <c r="B25">
        <v>10379490</v>
      </c>
      <c r="C25">
        <v>10379479</v>
      </c>
      <c r="D25">
        <v>1452267</v>
      </c>
      <c r="E25">
        <v>1</v>
      </c>
      <c r="F25">
        <v>1</v>
      </c>
      <c r="G25">
        <v>1</v>
      </c>
      <c r="H25">
        <v>3</v>
      </c>
      <c r="I25" t="s">
        <v>165</v>
      </c>
      <c r="J25" t="s">
        <v>166</v>
      </c>
      <c r="K25" t="s">
        <v>167</v>
      </c>
      <c r="L25">
        <v>1346</v>
      </c>
      <c r="N25">
        <v>1009</v>
      </c>
      <c r="O25" t="s">
        <v>136</v>
      </c>
      <c r="P25" t="s">
        <v>136</v>
      </c>
      <c r="Q25">
        <v>1</v>
      </c>
      <c r="X25">
        <v>0.04</v>
      </c>
      <c r="Y25">
        <v>59.08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G25">
        <v>0.04</v>
      </c>
      <c r="AH25">
        <v>2</v>
      </c>
      <c r="AI25">
        <v>10379490</v>
      </c>
      <c r="AJ25">
        <v>27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ROW(Source!A33)</f>
        <v>33</v>
      </c>
      <c r="B26">
        <v>10379500</v>
      </c>
      <c r="C26">
        <v>10379499</v>
      </c>
      <c r="D26">
        <v>121651</v>
      </c>
      <c r="E26">
        <v>1</v>
      </c>
      <c r="F26">
        <v>1</v>
      </c>
      <c r="G26">
        <v>1</v>
      </c>
      <c r="H26">
        <v>1</v>
      </c>
      <c r="I26" t="s">
        <v>116</v>
      </c>
      <c r="K26" t="s">
        <v>117</v>
      </c>
      <c r="L26">
        <v>1369</v>
      </c>
      <c r="N26">
        <v>1013</v>
      </c>
      <c r="O26" t="s">
        <v>118</v>
      </c>
      <c r="P26" t="s">
        <v>118</v>
      </c>
      <c r="Q26">
        <v>1</v>
      </c>
      <c r="X26">
        <v>3.52</v>
      </c>
      <c r="Y26">
        <v>0</v>
      </c>
      <c r="Z26">
        <v>0</v>
      </c>
      <c r="AA26">
        <v>0</v>
      </c>
      <c r="AB26">
        <v>9.29</v>
      </c>
      <c r="AC26">
        <v>0</v>
      </c>
      <c r="AD26">
        <v>1</v>
      </c>
      <c r="AE26">
        <v>1</v>
      </c>
      <c r="AF26" t="s">
        <v>34</v>
      </c>
      <c r="AG26">
        <v>4.048</v>
      </c>
      <c r="AH26">
        <v>2</v>
      </c>
      <c r="AI26">
        <v>10379500</v>
      </c>
      <c r="AJ26">
        <v>28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ROW(Source!A33)</f>
        <v>33</v>
      </c>
      <c r="B27">
        <v>10379501</v>
      </c>
      <c r="C27">
        <v>10379499</v>
      </c>
      <c r="D27">
        <v>121548</v>
      </c>
      <c r="E27">
        <v>1</v>
      </c>
      <c r="F27">
        <v>1</v>
      </c>
      <c r="G27">
        <v>1</v>
      </c>
      <c r="H27">
        <v>1</v>
      </c>
      <c r="I27" t="s">
        <v>119</v>
      </c>
      <c r="K27" t="s">
        <v>120</v>
      </c>
      <c r="L27">
        <v>608254</v>
      </c>
      <c r="N27">
        <v>1013</v>
      </c>
      <c r="O27" t="s">
        <v>121</v>
      </c>
      <c r="P27" t="s">
        <v>121</v>
      </c>
      <c r="Q27">
        <v>1</v>
      </c>
      <c r="X27">
        <v>0.25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2</v>
      </c>
      <c r="AF27" t="s">
        <v>33</v>
      </c>
      <c r="AG27">
        <v>0.3125</v>
      </c>
      <c r="AH27">
        <v>2</v>
      </c>
      <c r="AI27">
        <v>10379501</v>
      </c>
      <c r="AJ27">
        <v>29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ROW(Source!A33)</f>
        <v>33</v>
      </c>
      <c r="B28">
        <v>10379502</v>
      </c>
      <c r="C28">
        <v>10379499</v>
      </c>
      <c r="D28">
        <v>1471244</v>
      </c>
      <c r="E28">
        <v>1</v>
      </c>
      <c r="F28">
        <v>1</v>
      </c>
      <c r="G28">
        <v>1</v>
      </c>
      <c r="H28">
        <v>2</v>
      </c>
      <c r="I28" t="s">
        <v>168</v>
      </c>
      <c r="J28" t="s">
        <v>169</v>
      </c>
      <c r="K28" t="s">
        <v>170</v>
      </c>
      <c r="L28">
        <v>1368</v>
      </c>
      <c r="N28">
        <v>1011</v>
      </c>
      <c r="O28" t="s">
        <v>171</v>
      </c>
      <c r="P28" t="s">
        <v>171</v>
      </c>
      <c r="Q28">
        <v>1</v>
      </c>
      <c r="X28">
        <v>0.39</v>
      </c>
      <c r="Y28">
        <v>0</v>
      </c>
      <c r="Z28">
        <v>2.16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33</v>
      </c>
      <c r="AG28">
        <v>0.4875</v>
      </c>
      <c r="AH28">
        <v>2</v>
      </c>
      <c r="AI28">
        <v>10379502</v>
      </c>
      <c r="AJ28">
        <v>30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ROW(Source!A33)</f>
        <v>33</v>
      </c>
      <c r="B29">
        <v>10379503</v>
      </c>
      <c r="C29">
        <v>10379499</v>
      </c>
      <c r="D29">
        <v>1471980</v>
      </c>
      <c r="E29">
        <v>1</v>
      </c>
      <c r="F29">
        <v>1</v>
      </c>
      <c r="G29">
        <v>1</v>
      </c>
      <c r="H29">
        <v>2</v>
      </c>
      <c r="I29" t="s">
        <v>122</v>
      </c>
      <c r="J29" t="s">
        <v>123</v>
      </c>
      <c r="K29" t="s">
        <v>124</v>
      </c>
      <c r="L29">
        <v>1480</v>
      </c>
      <c r="N29">
        <v>1013</v>
      </c>
      <c r="O29" t="s">
        <v>125</v>
      </c>
      <c r="P29" t="s">
        <v>126</v>
      </c>
      <c r="Q29">
        <v>1</v>
      </c>
      <c r="X29">
        <v>0.25</v>
      </c>
      <c r="Y29">
        <v>0</v>
      </c>
      <c r="Z29">
        <v>87.17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33</v>
      </c>
      <c r="AG29">
        <v>0.3125</v>
      </c>
      <c r="AH29">
        <v>2</v>
      </c>
      <c r="AI29">
        <v>10379503</v>
      </c>
      <c r="AJ29">
        <v>31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ROW(Source!A33)</f>
        <v>33</v>
      </c>
      <c r="B30">
        <v>10379504</v>
      </c>
      <c r="C30">
        <v>10379499</v>
      </c>
      <c r="D30">
        <v>1409783</v>
      </c>
      <c r="E30">
        <v>1</v>
      </c>
      <c r="F30">
        <v>1</v>
      </c>
      <c r="G30">
        <v>1</v>
      </c>
      <c r="H30">
        <v>3</v>
      </c>
      <c r="I30" t="s">
        <v>172</v>
      </c>
      <c r="J30" t="s">
        <v>173</v>
      </c>
      <c r="K30" t="s">
        <v>174</v>
      </c>
      <c r="L30">
        <v>1296</v>
      </c>
      <c r="N30">
        <v>1002</v>
      </c>
      <c r="O30" t="s">
        <v>175</v>
      </c>
      <c r="P30" t="s">
        <v>175</v>
      </c>
      <c r="Q30">
        <v>1</v>
      </c>
      <c r="X30">
        <v>0.143</v>
      </c>
      <c r="Y30">
        <v>520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0.143</v>
      </c>
      <c r="AH30">
        <v>2</v>
      </c>
      <c r="AI30">
        <v>10379504</v>
      </c>
      <c r="AJ30">
        <v>32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ROW(Source!A33)</f>
        <v>33</v>
      </c>
      <c r="B31">
        <v>10379505</v>
      </c>
      <c r="C31">
        <v>10379499</v>
      </c>
      <c r="D31">
        <v>1409785</v>
      </c>
      <c r="E31">
        <v>1</v>
      </c>
      <c r="F31">
        <v>1</v>
      </c>
      <c r="G31">
        <v>1</v>
      </c>
      <c r="H31">
        <v>3</v>
      </c>
      <c r="I31" t="s">
        <v>176</v>
      </c>
      <c r="J31" t="s">
        <v>177</v>
      </c>
      <c r="K31" t="s">
        <v>178</v>
      </c>
      <c r="L31">
        <v>1296</v>
      </c>
      <c r="N31">
        <v>1002</v>
      </c>
      <c r="O31" t="s">
        <v>175</v>
      </c>
      <c r="P31" t="s">
        <v>175</v>
      </c>
      <c r="Q31">
        <v>1</v>
      </c>
      <c r="X31">
        <v>0.02</v>
      </c>
      <c r="Y31">
        <v>200.58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0.02</v>
      </c>
      <c r="AH31">
        <v>2</v>
      </c>
      <c r="AI31">
        <v>10379505</v>
      </c>
      <c r="AJ31">
        <v>33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ROW(Source!A33)</f>
        <v>33</v>
      </c>
      <c r="B32">
        <v>10379506</v>
      </c>
      <c r="C32">
        <v>10379499</v>
      </c>
      <c r="D32">
        <v>1409787</v>
      </c>
      <c r="E32">
        <v>1</v>
      </c>
      <c r="F32">
        <v>1</v>
      </c>
      <c r="G32">
        <v>1</v>
      </c>
      <c r="H32">
        <v>3</v>
      </c>
      <c r="I32" t="s">
        <v>179</v>
      </c>
      <c r="J32" t="s">
        <v>180</v>
      </c>
      <c r="K32" t="s">
        <v>181</v>
      </c>
      <c r="L32">
        <v>1296</v>
      </c>
      <c r="N32">
        <v>1002</v>
      </c>
      <c r="O32" t="s">
        <v>175</v>
      </c>
      <c r="P32" t="s">
        <v>175</v>
      </c>
      <c r="Q32">
        <v>1</v>
      </c>
      <c r="X32">
        <v>1.438</v>
      </c>
      <c r="Y32">
        <v>269.51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1.438</v>
      </c>
      <c r="AH32">
        <v>2</v>
      </c>
      <c r="AI32">
        <v>10379506</v>
      </c>
      <c r="AJ32">
        <v>34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ROW(Source!A33)</f>
        <v>33</v>
      </c>
      <c r="B33">
        <v>10379507</v>
      </c>
      <c r="C33">
        <v>10379499</v>
      </c>
      <c r="D33">
        <v>1409789</v>
      </c>
      <c r="E33">
        <v>1</v>
      </c>
      <c r="F33">
        <v>1</v>
      </c>
      <c r="G33">
        <v>1</v>
      </c>
      <c r="H33">
        <v>3</v>
      </c>
      <c r="I33" t="s">
        <v>182</v>
      </c>
      <c r="J33" t="s">
        <v>183</v>
      </c>
      <c r="K33" t="s">
        <v>184</v>
      </c>
      <c r="L33">
        <v>1301</v>
      </c>
      <c r="N33">
        <v>1003</v>
      </c>
      <c r="O33" t="s">
        <v>46</v>
      </c>
      <c r="P33" t="s">
        <v>46</v>
      </c>
      <c r="Q33">
        <v>1</v>
      </c>
      <c r="X33">
        <v>15</v>
      </c>
      <c r="Y33">
        <v>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15</v>
      </c>
      <c r="AH33">
        <v>2</v>
      </c>
      <c r="AI33">
        <v>10379507</v>
      </c>
      <c r="AJ33">
        <v>35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ROW(Source!A33)</f>
        <v>33</v>
      </c>
      <c r="B34">
        <v>10379508</v>
      </c>
      <c r="C34">
        <v>10379499</v>
      </c>
      <c r="D34">
        <v>1409839</v>
      </c>
      <c r="E34">
        <v>1</v>
      </c>
      <c r="F34">
        <v>1</v>
      </c>
      <c r="G34">
        <v>1</v>
      </c>
      <c r="H34">
        <v>3</v>
      </c>
      <c r="I34" t="s">
        <v>185</v>
      </c>
      <c r="J34" t="s">
        <v>186</v>
      </c>
      <c r="K34" t="s">
        <v>187</v>
      </c>
      <c r="L34">
        <v>1301</v>
      </c>
      <c r="N34">
        <v>1003</v>
      </c>
      <c r="O34" t="s">
        <v>46</v>
      </c>
      <c r="P34" t="s">
        <v>46</v>
      </c>
      <c r="Q34">
        <v>1</v>
      </c>
      <c r="X34">
        <v>11</v>
      </c>
      <c r="Y34">
        <v>264.2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11</v>
      </c>
      <c r="AH34">
        <v>2</v>
      </c>
      <c r="AI34">
        <v>10379508</v>
      </c>
      <c r="AJ34">
        <v>36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ROW(Source!A33)</f>
        <v>33</v>
      </c>
      <c r="B35">
        <v>10379509</v>
      </c>
      <c r="C35">
        <v>10379499</v>
      </c>
      <c r="D35">
        <v>1409960</v>
      </c>
      <c r="E35">
        <v>1</v>
      </c>
      <c r="F35">
        <v>1</v>
      </c>
      <c r="G35">
        <v>1</v>
      </c>
      <c r="H35">
        <v>3</v>
      </c>
      <c r="I35" t="s">
        <v>188</v>
      </c>
      <c r="J35" t="s">
        <v>189</v>
      </c>
      <c r="K35" t="s">
        <v>190</v>
      </c>
      <c r="L35">
        <v>1354</v>
      </c>
      <c r="N35">
        <v>1010</v>
      </c>
      <c r="O35" t="s">
        <v>140</v>
      </c>
      <c r="P35" t="s">
        <v>140</v>
      </c>
      <c r="Q35">
        <v>1</v>
      </c>
      <c r="X35">
        <v>30</v>
      </c>
      <c r="Y35">
        <v>0.98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30</v>
      </c>
      <c r="AH35">
        <v>2</v>
      </c>
      <c r="AI35">
        <v>10379509</v>
      </c>
      <c r="AJ35">
        <v>37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ROW(Source!A33)</f>
        <v>33</v>
      </c>
      <c r="B36">
        <v>10379510</v>
      </c>
      <c r="C36">
        <v>10379499</v>
      </c>
      <c r="D36">
        <v>1451190</v>
      </c>
      <c r="E36">
        <v>1</v>
      </c>
      <c r="F36">
        <v>1</v>
      </c>
      <c r="G36">
        <v>1</v>
      </c>
      <c r="H36">
        <v>3</v>
      </c>
      <c r="I36" t="s">
        <v>191</v>
      </c>
      <c r="J36" t="s">
        <v>192</v>
      </c>
      <c r="K36" t="s">
        <v>193</v>
      </c>
      <c r="L36">
        <v>1346</v>
      </c>
      <c r="N36">
        <v>1009</v>
      </c>
      <c r="O36" t="s">
        <v>136</v>
      </c>
      <c r="P36" t="s">
        <v>136</v>
      </c>
      <c r="Q36">
        <v>1</v>
      </c>
      <c r="X36">
        <v>0.033</v>
      </c>
      <c r="Y36">
        <v>57.4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0.033</v>
      </c>
      <c r="AH36">
        <v>2</v>
      </c>
      <c r="AI36">
        <v>10379510</v>
      </c>
      <c r="AJ36">
        <v>38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ROW(Source!A34)</f>
        <v>34</v>
      </c>
      <c r="B37">
        <v>10381430</v>
      </c>
      <c r="C37">
        <v>10381429</v>
      </c>
      <c r="D37">
        <v>121639</v>
      </c>
      <c r="E37">
        <v>1</v>
      </c>
      <c r="F37">
        <v>1</v>
      </c>
      <c r="G37">
        <v>1</v>
      </c>
      <c r="H37">
        <v>1</v>
      </c>
      <c r="I37" t="s">
        <v>194</v>
      </c>
      <c r="K37" t="s">
        <v>195</v>
      </c>
      <c r="L37">
        <v>1369</v>
      </c>
      <c r="N37">
        <v>1013</v>
      </c>
      <c r="O37" t="s">
        <v>118</v>
      </c>
      <c r="P37" t="s">
        <v>118</v>
      </c>
      <c r="Q37">
        <v>1</v>
      </c>
      <c r="X37">
        <v>37</v>
      </c>
      <c r="Y37">
        <v>0</v>
      </c>
      <c r="Z37">
        <v>0</v>
      </c>
      <c r="AA37">
        <v>0</v>
      </c>
      <c r="AB37">
        <v>8.82</v>
      </c>
      <c r="AC37">
        <v>0</v>
      </c>
      <c r="AD37">
        <v>1</v>
      </c>
      <c r="AE37">
        <v>1</v>
      </c>
      <c r="AG37">
        <v>37</v>
      </c>
      <c r="AH37">
        <v>2</v>
      </c>
      <c r="AI37">
        <v>10381430</v>
      </c>
      <c r="AJ37">
        <v>39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ROW(Source!A34)</f>
        <v>34</v>
      </c>
      <c r="B38">
        <v>10381431</v>
      </c>
      <c r="C38">
        <v>10381429</v>
      </c>
      <c r="D38">
        <v>121548</v>
      </c>
      <c r="E38">
        <v>1</v>
      </c>
      <c r="F38">
        <v>1</v>
      </c>
      <c r="G38">
        <v>1</v>
      </c>
      <c r="H38">
        <v>1</v>
      </c>
      <c r="I38" t="s">
        <v>119</v>
      </c>
      <c r="K38" t="s">
        <v>120</v>
      </c>
      <c r="L38">
        <v>608254</v>
      </c>
      <c r="N38">
        <v>1013</v>
      </c>
      <c r="O38" t="s">
        <v>121</v>
      </c>
      <c r="P38" t="s">
        <v>121</v>
      </c>
      <c r="Q38">
        <v>1</v>
      </c>
      <c r="X38">
        <v>5.27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G38">
        <v>5.27</v>
      </c>
      <c r="AH38">
        <v>2</v>
      </c>
      <c r="AI38">
        <v>10381431</v>
      </c>
      <c r="AJ38">
        <v>40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ROW(Source!A34)</f>
        <v>34</v>
      </c>
      <c r="B39">
        <v>10381432</v>
      </c>
      <c r="C39">
        <v>10381429</v>
      </c>
      <c r="D39">
        <v>1466783</v>
      </c>
      <c r="E39">
        <v>1</v>
      </c>
      <c r="F39">
        <v>1</v>
      </c>
      <c r="G39">
        <v>1</v>
      </c>
      <c r="H39">
        <v>2</v>
      </c>
      <c r="I39" t="s">
        <v>143</v>
      </c>
      <c r="J39" t="s">
        <v>144</v>
      </c>
      <c r="K39" t="s">
        <v>145</v>
      </c>
      <c r="L39">
        <v>1480</v>
      </c>
      <c r="N39">
        <v>1013</v>
      </c>
      <c r="O39" t="s">
        <v>125</v>
      </c>
      <c r="P39" t="s">
        <v>126</v>
      </c>
      <c r="Q39">
        <v>1</v>
      </c>
      <c r="X39">
        <v>0.03</v>
      </c>
      <c r="Y39">
        <v>0</v>
      </c>
      <c r="Z39">
        <v>134.65</v>
      </c>
      <c r="AA39">
        <v>13.5</v>
      </c>
      <c r="AB39">
        <v>0</v>
      </c>
      <c r="AC39">
        <v>0</v>
      </c>
      <c r="AD39">
        <v>1</v>
      </c>
      <c r="AE39">
        <v>0</v>
      </c>
      <c r="AG39">
        <v>0.03</v>
      </c>
      <c r="AH39">
        <v>2</v>
      </c>
      <c r="AI39">
        <v>10381432</v>
      </c>
      <c r="AJ39">
        <v>41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ROW(Source!A34)</f>
        <v>34</v>
      </c>
      <c r="B40">
        <v>10381433</v>
      </c>
      <c r="C40">
        <v>10381429</v>
      </c>
      <c r="D40">
        <v>1467145</v>
      </c>
      <c r="E40">
        <v>1</v>
      </c>
      <c r="F40">
        <v>1</v>
      </c>
      <c r="G40">
        <v>1</v>
      </c>
      <c r="H40">
        <v>2</v>
      </c>
      <c r="I40" t="s">
        <v>196</v>
      </c>
      <c r="J40" t="s">
        <v>197</v>
      </c>
      <c r="K40" t="s">
        <v>198</v>
      </c>
      <c r="L40">
        <v>1368</v>
      </c>
      <c r="N40">
        <v>1011</v>
      </c>
      <c r="O40" t="s">
        <v>171</v>
      </c>
      <c r="P40" t="s">
        <v>171</v>
      </c>
      <c r="Q40">
        <v>1</v>
      </c>
      <c r="X40">
        <v>5.21</v>
      </c>
      <c r="Y40">
        <v>0</v>
      </c>
      <c r="Z40">
        <v>31.14</v>
      </c>
      <c r="AA40">
        <v>11.6</v>
      </c>
      <c r="AB40">
        <v>0</v>
      </c>
      <c r="AC40">
        <v>0</v>
      </c>
      <c r="AD40">
        <v>1</v>
      </c>
      <c r="AE40">
        <v>0</v>
      </c>
      <c r="AG40">
        <v>5.21</v>
      </c>
      <c r="AH40">
        <v>2</v>
      </c>
      <c r="AI40">
        <v>10381433</v>
      </c>
      <c r="AJ40">
        <v>42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ROW(Source!A34)</f>
        <v>34</v>
      </c>
      <c r="B41">
        <v>10381434</v>
      </c>
      <c r="C41">
        <v>10381429</v>
      </c>
      <c r="D41">
        <v>1400331</v>
      </c>
      <c r="E41">
        <v>1</v>
      </c>
      <c r="F41">
        <v>1</v>
      </c>
      <c r="G41">
        <v>1</v>
      </c>
      <c r="H41">
        <v>3</v>
      </c>
      <c r="I41" t="s">
        <v>206</v>
      </c>
      <c r="J41" t="s">
        <v>207</v>
      </c>
      <c r="K41" t="s">
        <v>208</v>
      </c>
      <c r="L41">
        <v>1348</v>
      </c>
      <c r="N41">
        <v>1009</v>
      </c>
      <c r="O41" t="s">
        <v>74</v>
      </c>
      <c r="P41" t="s">
        <v>74</v>
      </c>
      <c r="Q41">
        <v>1000</v>
      </c>
      <c r="X41">
        <v>0.01</v>
      </c>
      <c r="Y41">
        <v>729.98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G41">
        <v>0.01</v>
      </c>
      <c r="AH41">
        <v>2</v>
      </c>
      <c r="AI41">
        <v>10381434</v>
      </c>
      <c r="AJ41">
        <v>45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ROW(Source!A34)</f>
        <v>34</v>
      </c>
      <c r="B42">
        <v>10381435</v>
      </c>
      <c r="C42">
        <v>10381429</v>
      </c>
      <c r="D42">
        <v>1401843</v>
      </c>
      <c r="E42">
        <v>1</v>
      </c>
      <c r="F42">
        <v>1</v>
      </c>
      <c r="G42">
        <v>1</v>
      </c>
      <c r="H42">
        <v>3</v>
      </c>
      <c r="I42" t="s">
        <v>209</v>
      </c>
      <c r="J42" t="s">
        <v>210</v>
      </c>
      <c r="K42" t="s">
        <v>211</v>
      </c>
      <c r="L42">
        <v>1348</v>
      </c>
      <c r="N42">
        <v>1009</v>
      </c>
      <c r="O42" t="s">
        <v>74</v>
      </c>
      <c r="P42" t="s">
        <v>74</v>
      </c>
      <c r="Q42">
        <v>1000</v>
      </c>
      <c r="X42">
        <v>0.0025</v>
      </c>
      <c r="Y42">
        <v>12242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0.0025</v>
      </c>
      <c r="AH42">
        <v>2</v>
      </c>
      <c r="AI42">
        <v>10381435</v>
      </c>
      <c r="AJ42">
        <v>46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ROW(Source!A34)</f>
        <v>34</v>
      </c>
      <c r="B43">
        <v>10381436</v>
      </c>
      <c r="C43">
        <v>10381429</v>
      </c>
      <c r="D43">
        <v>1405113</v>
      </c>
      <c r="E43">
        <v>1</v>
      </c>
      <c r="F43">
        <v>1</v>
      </c>
      <c r="G43">
        <v>1</v>
      </c>
      <c r="H43">
        <v>3</v>
      </c>
      <c r="I43" t="s">
        <v>212</v>
      </c>
      <c r="J43" t="s">
        <v>213</v>
      </c>
      <c r="K43" t="s">
        <v>214</v>
      </c>
      <c r="L43">
        <v>1346</v>
      </c>
      <c r="N43">
        <v>1009</v>
      </c>
      <c r="O43" t="s">
        <v>136</v>
      </c>
      <c r="P43" t="s">
        <v>136</v>
      </c>
      <c r="Q43">
        <v>1</v>
      </c>
      <c r="X43">
        <v>1.8</v>
      </c>
      <c r="Y43">
        <v>57.48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1.8</v>
      </c>
      <c r="AH43">
        <v>2</v>
      </c>
      <c r="AI43">
        <v>10381436</v>
      </c>
      <c r="AJ43">
        <v>47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ROW(Source!A34)</f>
        <v>34</v>
      </c>
      <c r="B44">
        <v>10381437</v>
      </c>
      <c r="C44">
        <v>10381429</v>
      </c>
      <c r="D44">
        <v>1405127</v>
      </c>
      <c r="E44">
        <v>1</v>
      </c>
      <c r="F44">
        <v>1</v>
      </c>
      <c r="G44">
        <v>1</v>
      </c>
      <c r="H44">
        <v>3</v>
      </c>
      <c r="I44" t="s">
        <v>215</v>
      </c>
      <c r="J44" t="s">
        <v>216</v>
      </c>
      <c r="K44" t="s">
        <v>217</v>
      </c>
      <c r="L44">
        <v>1346</v>
      </c>
      <c r="N44">
        <v>1009</v>
      </c>
      <c r="O44" t="s">
        <v>136</v>
      </c>
      <c r="P44" t="s">
        <v>136</v>
      </c>
      <c r="Q44">
        <v>1</v>
      </c>
      <c r="X44">
        <v>1.3</v>
      </c>
      <c r="Y44">
        <v>18.55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1.3</v>
      </c>
      <c r="AH44">
        <v>2</v>
      </c>
      <c r="AI44">
        <v>10381437</v>
      </c>
      <c r="AJ44">
        <v>48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ROW(Source!A34)</f>
        <v>34</v>
      </c>
      <c r="B45">
        <v>10381438</v>
      </c>
      <c r="C45">
        <v>10381429</v>
      </c>
      <c r="D45">
        <v>1405803</v>
      </c>
      <c r="E45">
        <v>1</v>
      </c>
      <c r="F45">
        <v>1</v>
      </c>
      <c r="G45">
        <v>1</v>
      </c>
      <c r="H45">
        <v>3</v>
      </c>
      <c r="I45" t="s">
        <v>218</v>
      </c>
      <c r="J45" t="s">
        <v>219</v>
      </c>
      <c r="K45" t="s">
        <v>220</v>
      </c>
      <c r="L45">
        <v>1346</v>
      </c>
      <c r="N45">
        <v>1009</v>
      </c>
      <c r="O45" t="s">
        <v>136</v>
      </c>
      <c r="P45" t="s">
        <v>136</v>
      </c>
      <c r="Q45">
        <v>1</v>
      </c>
      <c r="X45">
        <v>0.3</v>
      </c>
      <c r="Y45">
        <v>28.6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0.3</v>
      </c>
      <c r="AH45">
        <v>2</v>
      </c>
      <c r="AI45">
        <v>10381438</v>
      </c>
      <c r="AJ45">
        <v>49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ROW(Source!A34)</f>
        <v>34</v>
      </c>
      <c r="B46">
        <v>10381439</v>
      </c>
      <c r="C46">
        <v>10381429</v>
      </c>
      <c r="D46">
        <v>1444042</v>
      </c>
      <c r="E46">
        <v>1</v>
      </c>
      <c r="F46">
        <v>1</v>
      </c>
      <c r="G46">
        <v>1</v>
      </c>
      <c r="H46">
        <v>3</v>
      </c>
      <c r="I46" t="s">
        <v>221</v>
      </c>
      <c r="J46" t="s">
        <v>222</v>
      </c>
      <c r="K46" t="s">
        <v>223</v>
      </c>
      <c r="L46">
        <v>1358</v>
      </c>
      <c r="N46">
        <v>1010</v>
      </c>
      <c r="O46" t="s">
        <v>23</v>
      </c>
      <c r="P46" t="s">
        <v>23</v>
      </c>
      <c r="Q46">
        <v>10</v>
      </c>
      <c r="X46">
        <v>28</v>
      </c>
      <c r="Y46">
        <v>64.8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28</v>
      </c>
      <c r="AH46">
        <v>2</v>
      </c>
      <c r="AI46">
        <v>10381439</v>
      </c>
      <c r="AJ46">
        <v>50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ROW(Source!A34)</f>
        <v>34</v>
      </c>
      <c r="B47">
        <v>10381440</v>
      </c>
      <c r="C47">
        <v>10381429</v>
      </c>
      <c r="D47">
        <v>1444101</v>
      </c>
      <c r="E47">
        <v>1</v>
      </c>
      <c r="F47">
        <v>1</v>
      </c>
      <c r="G47">
        <v>1</v>
      </c>
      <c r="H47">
        <v>3</v>
      </c>
      <c r="I47" t="s">
        <v>224</v>
      </c>
      <c r="J47" t="s">
        <v>225</v>
      </c>
      <c r="K47" t="s">
        <v>226</v>
      </c>
      <c r="L47">
        <v>1358</v>
      </c>
      <c r="N47">
        <v>1010</v>
      </c>
      <c r="O47" t="s">
        <v>23</v>
      </c>
      <c r="P47" t="s">
        <v>23</v>
      </c>
      <c r="Q47">
        <v>10</v>
      </c>
      <c r="X47">
        <v>4.9</v>
      </c>
      <c r="Y47">
        <v>18.7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4.9</v>
      </c>
      <c r="AH47">
        <v>2</v>
      </c>
      <c r="AI47">
        <v>10381440</v>
      </c>
      <c r="AJ47">
        <v>51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ROW(Source!A34)</f>
        <v>34</v>
      </c>
      <c r="B48">
        <v>10381441</v>
      </c>
      <c r="C48">
        <v>10381429</v>
      </c>
      <c r="D48">
        <v>1444228</v>
      </c>
      <c r="E48">
        <v>1</v>
      </c>
      <c r="F48">
        <v>1</v>
      </c>
      <c r="G48">
        <v>1</v>
      </c>
      <c r="H48">
        <v>3</v>
      </c>
      <c r="I48" t="s">
        <v>227</v>
      </c>
      <c r="J48" t="s">
        <v>228</v>
      </c>
      <c r="K48" t="s">
        <v>229</v>
      </c>
      <c r="L48">
        <v>1355</v>
      </c>
      <c r="N48">
        <v>1010</v>
      </c>
      <c r="O48" t="s">
        <v>161</v>
      </c>
      <c r="P48" t="s">
        <v>161</v>
      </c>
      <c r="Q48">
        <v>100</v>
      </c>
      <c r="X48">
        <v>0.12</v>
      </c>
      <c r="Y48">
        <v>7086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0.12</v>
      </c>
      <c r="AH48">
        <v>2</v>
      </c>
      <c r="AI48">
        <v>10381441</v>
      </c>
      <c r="AJ48">
        <v>52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ROW(Source!A34)</f>
        <v>34</v>
      </c>
      <c r="B49">
        <v>10381442</v>
      </c>
      <c r="C49">
        <v>10381429</v>
      </c>
      <c r="D49">
        <v>1444364</v>
      </c>
      <c r="E49">
        <v>1</v>
      </c>
      <c r="F49">
        <v>1</v>
      </c>
      <c r="G49">
        <v>1</v>
      </c>
      <c r="H49">
        <v>3</v>
      </c>
      <c r="I49" t="s">
        <v>230</v>
      </c>
      <c r="J49" t="s">
        <v>231</v>
      </c>
      <c r="K49" t="s">
        <v>232</v>
      </c>
      <c r="L49">
        <v>1355</v>
      </c>
      <c r="N49">
        <v>1010</v>
      </c>
      <c r="O49" t="s">
        <v>161</v>
      </c>
      <c r="P49" t="s">
        <v>161</v>
      </c>
      <c r="Q49">
        <v>100</v>
      </c>
      <c r="X49">
        <v>0.31</v>
      </c>
      <c r="Y49">
        <v>142.5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0.31</v>
      </c>
      <c r="AH49">
        <v>2</v>
      </c>
      <c r="AI49">
        <v>10381442</v>
      </c>
      <c r="AJ49">
        <v>53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ROW(Source!A34)</f>
        <v>34</v>
      </c>
      <c r="B50">
        <v>10381443</v>
      </c>
      <c r="C50">
        <v>10381429</v>
      </c>
      <c r="D50">
        <v>1444564</v>
      </c>
      <c r="E50">
        <v>1</v>
      </c>
      <c r="F50">
        <v>1</v>
      </c>
      <c r="G50">
        <v>1</v>
      </c>
      <c r="H50">
        <v>3</v>
      </c>
      <c r="I50" t="s">
        <v>233</v>
      </c>
      <c r="J50" t="s">
        <v>234</v>
      </c>
      <c r="K50" t="s">
        <v>235</v>
      </c>
      <c r="L50">
        <v>1355</v>
      </c>
      <c r="N50">
        <v>1010</v>
      </c>
      <c r="O50" t="s">
        <v>161</v>
      </c>
      <c r="P50" t="s">
        <v>161</v>
      </c>
      <c r="Q50">
        <v>100</v>
      </c>
      <c r="X50">
        <v>3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3</v>
      </c>
      <c r="AH50">
        <v>2</v>
      </c>
      <c r="AI50">
        <v>10381443</v>
      </c>
      <c r="AJ50">
        <v>54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ROW(Source!A34)</f>
        <v>34</v>
      </c>
      <c r="B51">
        <v>10381444</v>
      </c>
      <c r="C51">
        <v>10381429</v>
      </c>
      <c r="D51">
        <v>1444582</v>
      </c>
      <c r="E51">
        <v>1</v>
      </c>
      <c r="F51">
        <v>1</v>
      </c>
      <c r="G51">
        <v>1</v>
      </c>
      <c r="H51">
        <v>3</v>
      </c>
      <c r="I51" t="s">
        <v>236</v>
      </c>
      <c r="J51" t="s">
        <v>237</v>
      </c>
      <c r="K51" t="s">
        <v>238</v>
      </c>
      <c r="L51">
        <v>1355</v>
      </c>
      <c r="N51">
        <v>1010</v>
      </c>
      <c r="O51" t="s">
        <v>161</v>
      </c>
      <c r="P51" t="s">
        <v>161</v>
      </c>
      <c r="Q51">
        <v>100</v>
      </c>
      <c r="X51">
        <v>0.12</v>
      </c>
      <c r="Y51">
        <v>100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0.12</v>
      </c>
      <c r="AH51">
        <v>2</v>
      </c>
      <c r="AI51">
        <v>10381444</v>
      </c>
      <c r="AJ51">
        <v>55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ROW(Source!A34)</f>
        <v>34</v>
      </c>
      <c r="B52">
        <v>10381445</v>
      </c>
      <c r="C52">
        <v>10381429</v>
      </c>
      <c r="D52">
        <v>1453080</v>
      </c>
      <c r="E52">
        <v>1</v>
      </c>
      <c r="F52">
        <v>1</v>
      </c>
      <c r="G52">
        <v>1</v>
      </c>
      <c r="H52">
        <v>3</v>
      </c>
      <c r="I52" t="s">
        <v>239</v>
      </c>
      <c r="J52" t="s">
        <v>240</v>
      </c>
      <c r="K52" t="s">
        <v>241</v>
      </c>
      <c r="L52">
        <v>1346</v>
      </c>
      <c r="N52">
        <v>1009</v>
      </c>
      <c r="O52" t="s">
        <v>136</v>
      </c>
      <c r="P52" t="s">
        <v>136</v>
      </c>
      <c r="Q52">
        <v>1</v>
      </c>
      <c r="X52">
        <v>0.83</v>
      </c>
      <c r="Y52">
        <v>41.7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0.83</v>
      </c>
      <c r="AH52">
        <v>2</v>
      </c>
      <c r="AI52">
        <v>10381445</v>
      </c>
      <c r="AJ52">
        <v>56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ROW(Source!A37)</f>
        <v>37</v>
      </c>
      <c r="B53">
        <v>10379512</v>
      </c>
      <c r="C53">
        <v>10379511</v>
      </c>
      <c r="D53">
        <v>121645</v>
      </c>
      <c r="E53">
        <v>1</v>
      </c>
      <c r="F53">
        <v>1</v>
      </c>
      <c r="G53">
        <v>1</v>
      </c>
      <c r="H53">
        <v>1</v>
      </c>
      <c r="I53" t="s">
        <v>141</v>
      </c>
      <c r="K53" t="s">
        <v>142</v>
      </c>
      <c r="L53">
        <v>1369</v>
      </c>
      <c r="N53">
        <v>1013</v>
      </c>
      <c r="O53" t="s">
        <v>118</v>
      </c>
      <c r="P53" t="s">
        <v>118</v>
      </c>
      <c r="Q53">
        <v>1</v>
      </c>
      <c r="X53">
        <v>46.6</v>
      </c>
      <c r="Y53">
        <v>0</v>
      </c>
      <c r="Z53">
        <v>0</v>
      </c>
      <c r="AA53">
        <v>0</v>
      </c>
      <c r="AB53">
        <v>9.02</v>
      </c>
      <c r="AC53">
        <v>0</v>
      </c>
      <c r="AD53">
        <v>1</v>
      </c>
      <c r="AE53">
        <v>1</v>
      </c>
      <c r="AG53">
        <v>46.6</v>
      </c>
      <c r="AH53">
        <v>2</v>
      </c>
      <c r="AI53">
        <v>10379512</v>
      </c>
      <c r="AJ53">
        <v>59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ROW(Source!A37)</f>
        <v>37</v>
      </c>
      <c r="B54">
        <v>10379513</v>
      </c>
      <c r="C54">
        <v>10379511</v>
      </c>
      <c r="D54">
        <v>121548</v>
      </c>
      <c r="E54">
        <v>1</v>
      </c>
      <c r="F54">
        <v>1</v>
      </c>
      <c r="G54">
        <v>1</v>
      </c>
      <c r="H54">
        <v>1</v>
      </c>
      <c r="I54" t="s">
        <v>119</v>
      </c>
      <c r="K54" t="s">
        <v>120</v>
      </c>
      <c r="L54">
        <v>608254</v>
      </c>
      <c r="N54">
        <v>1013</v>
      </c>
      <c r="O54" t="s">
        <v>121</v>
      </c>
      <c r="P54" t="s">
        <v>121</v>
      </c>
      <c r="Q54">
        <v>1</v>
      </c>
      <c r="X54">
        <v>2.13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G54">
        <v>2.13</v>
      </c>
      <c r="AH54">
        <v>2</v>
      </c>
      <c r="AI54">
        <v>10379513</v>
      </c>
      <c r="AJ54">
        <v>60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ROW(Source!A37)</f>
        <v>37</v>
      </c>
      <c r="B55">
        <v>10379514</v>
      </c>
      <c r="C55">
        <v>10379511</v>
      </c>
      <c r="D55">
        <v>1466783</v>
      </c>
      <c r="E55">
        <v>1</v>
      </c>
      <c r="F55">
        <v>1</v>
      </c>
      <c r="G55">
        <v>1</v>
      </c>
      <c r="H55">
        <v>2</v>
      </c>
      <c r="I55" t="s">
        <v>143</v>
      </c>
      <c r="J55" t="s">
        <v>144</v>
      </c>
      <c r="K55" t="s">
        <v>145</v>
      </c>
      <c r="L55">
        <v>1480</v>
      </c>
      <c r="N55">
        <v>1013</v>
      </c>
      <c r="O55" t="s">
        <v>125</v>
      </c>
      <c r="P55" t="s">
        <v>126</v>
      </c>
      <c r="Q55">
        <v>1</v>
      </c>
      <c r="X55">
        <v>1.54</v>
      </c>
      <c r="Y55">
        <v>0</v>
      </c>
      <c r="Z55">
        <v>134.65</v>
      </c>
      <c r="AA55">
        <v>13.5</v>
      </c>
      <c r="AB55">
        <v>0</v>
      </c>
      <c r="AC55">
        <v>0</v>
      </c>
      <c r="AD55">
        <v>1</v>
      </c>
      <c r="AE55">
        <v>0</v>
      </c>
      <c r="AG55">
        <v>1.54</v>
      </c>
      <c r="AH55">
        <v>2</v>
      </c>
      <c r="AI55">
        <v>10379514</v>
      </c>
      <c r="AJ55">
        <v>61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ROW(Source!A37)</f>
        <v>37</v>
      </c>
      <c r="B56">
        <v>10379515</v>
      </c>
      <c r="C56">
        <v>10379511</v>
      </c>
      <c r="D56">
        <v>1467385</v>
      </c>
      <c r="E56">
        <v>1</v>
      </c>
      <c r="F56">
        <v>1</v>
      </c>
      <c r="G56">
        <v>1</v>
      </c>
      <c r="H56">
        <v>2</v>
      </c>
      <c r="I56" t="s">
        <v>242</v>
      </c>
      <c r="J56" t="s">
        <v>243</v>
      </c>
      <c r="K56" t="s">
        <v>244</v>
      </c>
      <c r="L56">
        <v>1480</v>
      </c>
      <c r="N56">
        <v>1013</v>
      </c>
      <c r="O56" t="s">
        <v>125</v>
      </c>
      <c r="P56" t="s">
        <v>126</v>
      </c>
      <c r="Q56">
        <v>1</v>
      </c>
      <c r="X56">
        <v>1.82</v>
      </c>
      <c r="Y56">
        <v>0</v>
      </c>
      <c r="Z56">
        <v>8.1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1.82</v>
      </c>
      <c r="AH56">
        <v>2</v>
      </c>
      <c r="AI56">
        <v>10379515</v>
      </c>
      <c r="AJ56">
        <v>62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ROW(Source!A37)</f>
        <v>37</v>
      </c>
      <c r="B57">
        <v>10379516</v>
      </c>
      <c r="C57">
        <v>10379511</v>
      </c>
      <c r="D57">
        <v>1471431</v>
      </c>
      <c r="E57">
        <v>1</v>
      </c>
      <c r="F57">
        <v>1</v>
      </c>
      <c r="G57">
        <v>1</v>
      </c>
      <c r="H57">
        <v>2</v>
      </c>
      <c r="I57" t="s">
        <v>245</v>
      </c>
      <c r="J57" t="s">
        <v>246</v>
      </c>
      <c r="K57" t="s">
        <v>247</v>
      </c>
      <c r="L57">
        <v>1368</v>
      </c>
      <c r="N57">
        <v>1011</v>
      </c>
      <c r="O57" t="s">
        <v>171</v>
      </c>
      <c r="P57" t="s">
        <v>171</v>
      </c>
      <c r="Q57">
        <v>1</v>
      </c>
      <c r="X57">
        <v>0.86</v>
      </c>
      <c r="Y57">
        <v>0</v>
      </c>
      <c r="Z57">
        <v>0.9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0.86</v>
      </c>
      <c r="AH57">
        <v>2</v>
      </c>
      <c r="AI57">
        <v>10379516</v>
      </c>
      <c r="AJ57">
        <v>63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ROW(Source!A37)</f>
        <v>37</v>
      </c>
      <c r="B58">
        <v>10379517</v>
      </c>
      <c r="C58">
        <v>10379511</v>
      </c>
      <c r="D58">
        <v>1471439</v>
      </c>
      <c r="E58">
        <v>1</v>
      </c>
      <c r="F58">
        <v>1</v>
      </c>
      <c r="G58">
        <v>1</v>
      </c>
      <c r="H58">
        <v>2</v>
      </c>
      <c r="I58" t="s">
        <v>248</v>
      </c>
      <c r="J58" t="s">
        <v>249</v>
      </c>
      <c r="K58" t="s">
        <v>250</v>
      </c>
      <c r="L58">
        <v>1368</v>
      </c>
      <c r="N58">
        <v>1011</v>
      </c>
      <c r="O58" t="s">
        <v>171</v>
      </c>
      <c r="P58" t="s">
        <v>171</v>
      </c>
      <c r="Q58">
        <v>1</v>
      </c>
      <c r="X58">
        <v>0.43</v>
      </c>
      <c r="Y58">
        <v>0</v>
      </c>
      <c r="Z58">
        <v>38.87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0.43</v>
      </c>
      <c r="AH58">
        <v>2</v>
      </c>
      <c r="AI58">
        <v>10379517</v>
      </c>
      <c r="AJ58">
        <v>64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ROW(Source!A37)</f>
        <v>37</v>
      </c>
      <c r="B59">
        <v>10379518</v>
      </c>
      <c r="C59">
        <v>10379511</v>
      </c>
      <c r="D59">
        <v>1471453</v>
      </c>
      <c r="E59">
        <v>1</v>
      </c>
      <c r="F59">
        <v>1</v>
      </c>
      <c r="G59">
        <v>1</v>
      </c>
      <c r="H59">
        <v>2</v>
      </c>
      <c r="I59" t="s">
        <v>251</v>
      </c>
      <c r="J59" t="s">
        <v>252</v>
      </c>
      <c r="K59" t="s">
        <v>253</v>
      </c>
      <c r="L59">
        <v>1480</v>
      </c>
      <c r="N59">
        <v>1013</v>
      </c>
      <c r="O59" t="s">
        <v>125</v>
      </c>
      <c r="P59" t="s">
        <v>126</v>
      </c>
      <c r="Q59">
        <v>1</v>
      </c>
      <c r="X59">
        <v>6.94</v>
      </c>
      <c r="Y59">
        <v>0</v>
      </c>
      <c r="Z59">
        <v>6.28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6.94</v>
      </c>
      <c r="AH59">
        <v>2</v>
      </c>
      <c r="AI59">
        <v>10379518</v>
      </c>
      <c r="AJ59">
        <v>65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ROW(Source!A37)</f>
        <v>37</v>
      </c>
      <c r="B60">
        <v>10379519</v>
      </c>
      <c r="C60">
        <v>10379511</v>
      </c>
      <c r="D60">
        <v>1471483</v>
      </c>
      <c r="E60">
        <v>1</v>
      </c>
      <c r="F60">
        <v>1</v>
      </c>
      <c r="G60">
        <v>1</v>
      </c>
      <c r="H60">
        <v>2</v>
      </c>
      <c r="I60" t="s">
        <v>254</v>
      </c>
      <c r="J60" t="s">
        <v>255</v>
      </c>
      <c r="K60" t="s">
        <v>256</v>
      </c>
      <c r="L60">
        <v>1368</v>
      </c>
      <c r="N60">
        <v>1011</v>
      </c>
      <c r="O60" t="s">
        <v>171</v>
      </c>
      <c r="P60" t="s">
        <v>171</v>
      </c>
      <c r="Q60">
        <v>1</v>
      </c>
      <c r="X60">
        <v>3.01</v>
      </c>
      <c r="Y60">
        <v>0</v>
      </c>
      <c r="Z60">
        <v>74.96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3.01</v>
      </c>
      <c r="AH60">
        <v>2</v>
      </c>
      <c r="AI60">
        <v>10379519</v>
      </c>
      <c r="AJ60">
        <v>66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ROW(Source!A37)</f>
        <v>37</v>
      </c>
      <c r="B61">
        <v>10379520</v>
      </c>
      <c r="C61">
        <v>10379511</v>
      </c>
      <c r="D61">
        <v>1471982</v>
      </c>
      <c r="E61">
        <v>1</v>
      </c>
      <c r="F61">
        <v>1</v>
      </c>
      <c r="G61">
        <v>1</v>
      </c>
      <c r="H61">
        <v>2</v>
      </c>
      <c r="I61" t="s">
        <v>257</v>
      </c>
      <c r="J61" t="s">
        <v>258</v>
      </c>
      <c r="K61" t="s">
        <v>259</v>
      </c>
      <c r="L61">
        <v>1480</v>
      </c>
      <c r="N61">
        <v>1013</v>
      </c>
      <c r="O61" t="s">
        <v>125</v>
      </c>
      <c r="P61" t="s">
        <v>126</v>
      </c>
      <c r="Q61">
        <v>1</v>
      </c>
      <c r="X61">
        <v>0.59</v>
      </c>
      <c r="Y61">
        <v>0</v>
      </c>
      <c r="Z61">
        <v>107.3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0.59</v>
      </c>
      <c r="AH61">
        <v>2</v>
      </c>
      <c r="AI61">
        <v>10379520</v>
      </c>
      <c r="AJ61">
        <v>67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ROW(Source!A37)</f>
        <v>37</v>
      </c>
      <c r="B62">
        <v>10379521</v>
      </c>
      <c r="C62">
        <v>10379511</v>
      </c>
      <c r="D62">
        <v>1399952</v>
      </c>
      <c r="E62">
        <v>1</v>
      </c>
      <c r="F62">
        <v>1</v>
      </c>
      <c r="G62">
        <v>1</v>
      </c>
      <c r="H62">
        <v>3</v>
      </c>
      <c r="I62" t="s">
        <v>260</v>
      </c>
      <c r="J62" t="s">
        <v>261</v>
      </c>
      <c r="K62" t="s">
        <v>262</v>
      </c>
      <c r="L62">
        <v>1348</v>
      </c>
      <c r="N62">
        <v>1009</v>
      </c>
      <c r="O62" t="s">
        <v>74</v>
      </c>
      <c r="P62" t="s">
        <v>74</v>
      </c>
      <c r="Q62">
        <v>1000</v>
      </c>
      <c r="X62">
        <v>0.001</v>
      </c>
      <c r="Y62">
        <v>4488.4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G62">
        <v>0.001</v>
      </c>
      <c r="AH62">
        <v>2</v>
      </c>
      <c r="AI62">
        <v>10379521</v>
      </c>
      <c r="AJ62">
        <v>68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ROW(Source!A37)</f>
        <v>37</v>
      </c>
      <c r="B63">
        <v>10379522</v>
      </c>
      <c r="C63">
        <v>10379511</v>
      </c>
      <c r="D63">
        <v>1401355</v>
      </c>
      <c r="E63">
        <v>1</v>
      </c>
      <c r="F63">
        <v>1</v>
      </c>
      <c r="G63">
        <v>1</v>
      </c>
      <c r="H63">
        <v>3</v>
      </c>
      <c r="I63" t="s">
        <v>263</v>
      </c>
      <c r="J63" t="s">
        <v>264</v>
      </c>
      <c r="K63" t="s">
        <v>265</v>
      </c>
      <c r="L63">
        <v>1302</v>
      </c>
      <c r="N63">
        <v>1003</v>
      </c>
      <c r="O63" t="s">
        <v>266</v>
      </c>
      <c r="P63" t="s">
        <v>266</v>
      </c>
      <c r="Q63">
        <v>10</v>
      </c>
      <c r="X63">
        <v>0.12</v>
      </c>
      <c r="Y63">
        <v>73.65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G63">
        <v>0.12</v>
      </c>
      <c r="AH63">
        <v>2</v>
      </c>
      <c r="AI63">
        <v>10379522</v>
      </c>
      <c r="AJ63">
        <v>69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ROW(Source!A37)</f>
        <v>37</v>
      </c>
      <c r="B64">
        <v>10379523</v>
      </c>
      <c r="C64">
        <v>10379511</v>
      </c>
      <c r="D64">
        <v>1404947</v>
      </c>
      <c r="E64">
        <v>1</v>
      </c>
      <c r="F64">
        <v>1</v>
      </c>
      <c r="G64">
        <v>1</v>
      </c>
      <c r="H64">
        <v>3</v>
      </c>
      <c r="I64" t="s">
        <v>267</v>
      </c>
      <c r="J64" t="s">
        <v>268</v>
      </c>
      <c r="K64" t="s">
        <v>269</v>
      </c>
      <c r="L64">
        <v>1339</v>
      </c>
      <c r="N64">
        <v>1007</v>
      </c>
      <c r="O64" t="s">
        <v>270</v>
      </c>
      <c r="P64" t="s">
        <v>270</v>
      </c>
      <c r="Q64">
        <v>1</v>
      </c>
      <c r="X64">
        <v>8</v>
      </c>
      <c r="Y64">
        <v>6.21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G64">
        <v>8</v>
      </c>
      <c r="AH64">
        <v>2</v>
      </c>
      <c r="AI64">
        <v>10379523</v>
      </c>
      <c r="AJ64">
        <v>70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ROW(Source!A37)</f>
        <v>37</v>
      </c>
      <c r="B65">
        <v>10379524</v>
      </c>
      <c r="C65">
        <v>10379511</v>
      </c>
      <c r="D65">
        <v>1405069</v>
      </c>
      <c r="E65">
        <v>1</v>
      </c>
      <c r="F65">
        <v>1</v>
      </c>
      <c r="G65">
        <v>1</v>
      </c>
      <c r="H65">
        <v>3</v>
      </c>
      <c r="I65" t="s">
        <v>271</v>
      </c>
      <c r="J65" t="s">
        <v>272</v>
      </c>
      <c r="K65" t="s">
        <v>273</v>
      </c>
      <c r="L65">
        <v>1346</v>
      </c>
      <c r="N65">
        <v>1009</v>
      </c>
      <c r="O65" t="s">
        <v>136</v>
      </c>
      <c r="P65" t="s">
        <v>136</v>
      </c>
      <c r="Q65">
        <v>1</v>
      </c>
      <c r="X65">
        <v>5</v>
      </c>
      <c r="Y65">
        <v>43.9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G65">
        <v>5</v>
      </c>
      <c r="AH65">
        <v>2</v>
      </c>
      <c r="AI65">
        <v>10379524</v>
      </c>
      <c r="AJ65">
        <v>71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ROW(Source!A37)</f>
        <v>37</v>
      </c>
      <c r="B66">
        <v>10379525</v>
      </c>
      <c r="C66">
        <v>10379511</v>
      </c>
      <c r="D66">
        <v>1405803</v>
      </c>
      <c r="E66">
        <v>1</v>
      </c>
      <c r="F66">
        <v>1</v>
      </c>
      <c r="G66">
        <v>1</v>
      </c>
      <c r="H66">
        <v>3</v>
      </c>
      <c r="I66" t="s">
        <v>218</v>
      </c>
      <c r="J66" t="s">
        <v>219</v>
      </c>
      <c r="K66" t="s">
        <v>220</v>
      </c>
      <c r="L66">
        <v>1346</v>
      </c>
      <c r="N66">
        <v>1009</v>
      </c>
      <c r="O66" t="s">
        <v>136</v>
      </c>
      <c r="P66" t="s">
        <v>136</v>
      </c>
      <c r="Q66">
        <v>1</v>
      </c>
      <c r="X66">
        <v>0.02</v>
      </c>
      <c r="Y66">
        <v>28.6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0.02</v>
      </c>
      <c r="AH66">
        <v>2</v>
      </c>
      <c r="AI66">
        <v>10379525</v>
      </c>
      <c r="AJ66">
        <v>72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ROW(Source!A37)</f>
        <v>37</v>
      </c>
      <c r="B67">
        <v>10379526</v>
      </c>
      <c r="C67">
        <v>10379511</v>
      </c>
      <c r="D67">
        <v>1406951</v>
      </c>
      <c r="E67">
        <v>1</v>
      </c>
      <c r="F67">
        <v>1</v>
      </c>
      <c r="G67">
        <v>1</v>
      </c>
      <c r="H67">
        <v>3</v>
      </c>
      <c r="I67" t="s">
        <v>274</v>
      </c>
      <c r="J67" t="s">
        <v>275</v>
      </c>
      <c r="K67" t="s">
        <v>276</v>
      </c>
      <c r="L67">
        <v>1301</v>
      </c>
      <c r="N67">
        <v>1003</v>
      </c>
      <c r="O67" t="s">
        <v>46</v>
      </c>
      <c r="P67" t="s">
        <v>46</v>
      </c>
      <c r="Q67">
        <v>1</v>
      </c>
      <c r="X67">
        <v>0.24</v>
      </c>
      <c r="Y67">
        <v>26.5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0.24</v>
      </c>
      <c r="AH67">
        <v>2</v>
      </c>
      <c r="AI67">
        <v>10379526</v>
      </c>
      <c r="AJ67">
        <v>73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ROW(Source!A37)</f>
        <v>37</v>
      </c>
      <c r="B68">
        <v>10379527</v>
      </c>
      <c r="C68">
        <v>10379511</v>
      </c>
      <c r="D68">
        <v>1413419</v>
      </c>
      <c r="E68">
        <v>1</v>
      </c>
      <c r="F68">
        <v>1</v>
      </c>
      <c r="G68">
        <v>1</v>
      </c>
      <c r="H68">
        <v>3</v>
      </c>
      <c r="I68" t="s">
        <v>277</v>
      </c>
      <c r="J68" t="s">
        <v>278</v>
      </c>
      <c r="K68" t="s">
        <v>279</v>
      </c>
      <c r="L68">
        <v>1348</v>
      </c>
      <c r="N68">
        <v>1009</v>
      </c>
      <c r="O68" t="s">
        <v>74</v>
      </c>
      <c r="P68" t="s">
        <v>74</v>
      </c>
      <c r="Q68">
        <v>1000</v>
      </c>
      <c r="X68">
        <v>8E-05</v>
      </c>
      <c r="Y68">
        <v>40500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G68">
        <v>8E-05</v>
      </c>
      <c r="AH68">
        <v>2</v>
      </c>
      <c r="AI68">
        <v>10379527</v>
      </c>
      <c r="AJ68">
        <v>74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ROW(Source!A37)</f>
        <v>37</v>
      </c>
      <c r="B69">
        <v>10379528</v>
      </c>
      <c r="C69">
        <v>10379511</v>
      </c>
      <c r="D69">
        <v>1434009</v>
      </c>
      <c r="E69">
        <v>1</v>
      </c>
      <c r="F69">
        <v>1</v>
      </c>
      <c r="G69">
        <v>1</v>
      </c>
      <c r="H69">
        <v>3</v>
      </c>
      <c r="I69" t="s">
        <v>280</v>
      </c>
      <c r="J69" t="s">
        <v>281</v>
      </c>
      <c r="K69" t="s">
        <v>282</v>
      </c>
      <c r="L69">
        <v>1354</v>
      </c>
      <c r="N69">
        <v>1010</v>
      </c>
      <c r="O69" t="s">
        <v>140</v>
      </c>
      <c r="P69" t="s">
        <v>140</v>
      </c>
      <c r="Q69">
        <v>1</v>
      </c>
      <c r="X69">
        <v>0.0048</v>
      </c>
      <c r="Y69">
        <v>45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G69">
        <v>0.0048</v>
      </c>
      <c r="AH69">
        <v>2</v>
      </c>
      <c r="AI69">
        <v>10379528</v>
      </c>
      <c r="AJ69">
        <v>75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ROW(Source!A37)</f>
        <v>37</v>
      </c>
      <c r="B70">
        <v>10379529</v>
      </c>
      <c r="C70">
        <v>10379511</v>
      </c>
      <c r="D70">
        <v>1452254</v>
      </c>
      <c r="E70">
        <v>1</v>
      </c>
      <c r="F70">
        <v>1</v>
      </c>
      <c r="G70">
        <v>1</v>
      </c>
      <c r="H70">
        <v>3</v>
      </c>
      <c r="I70" t="s">
        <v>283</v>
      </c>
      <c r="J70" t="s">
        <v>284</v>
      </c>
      <c r="K70" t="s">
        <v>285</v>
      </c>
      <c r="L70">
        <v>1346</v>
      </c>
      <c r="N70">
        <v>1009</v>
      </c>
      <c r="O70" t="s">
        <v>136</v>
      </c>
      <c r="P70" t="s">
        <v>136</v>
      </c>
      <c r="Q70">
        <v>1</v>
      </c>
      <c r="X70">
        <v>1.25</v>
      </c>
      <c r="Y70">
        <v>68.05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G70">
        <v>1.25</v>
      </c>
      <c r="AH70">
        <v>2</v>
      </c>
      <c r="AI70">
        <v>10379529</v>
      </c>
      <c r="AJ70">
        <v>77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ROW(Source!A37)</f>
        <v>37</v>
      </c>
      <c r="B71">
        <v>10379530</v>
      </c>
      <c r="C71">
        <v>10379511</v>
      </c>
      <c r="D71">
        <v>1458794</v>
      </c>
      <c r="E71">
        <v>1</v>
      </c>
      <c r="F71">
        <v>1</v>
      </c>
      <c r="G71">
        <v>1</v>
      </c>
      <c r="H71">
        <v>3</v>
      </c>
      <c r="I71" t="s">
        <v>286</v>
      </c>
      <c r="J71" t="s">
        <v>287</v>
      </c>
      <c r="K71" t="s">
        <v>288</v>
      </c>
      <c r="L71">
        <v>1348</v>
      </c>
      <c r="N71">
        <v>1009</v>
      </c>
      <c r="O71" t="s">
        <v>74</v>
      </c>
      <c r="P71" t="s">
        <v>74</v>
      </c>
      <c r="Q71">
        <v>1000</v>
      </c>
      <c r="X71">
        <v>0.0002</v>
      </c>
      <c r="Y71">
        <v>53400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G71">
        <v>0.0002</v>
      </c>
      <c r="AH71">
        <v>2</v>
      </c>
      <c r="AI71">
        <v>10379530</v>
      </c>
      <c r="AJ71">
        <v>78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ROW(Source!A61)</f>
        <v>61</v>
      </c>
      <c r="B72">
        <v>10379563</v>
      </c>
      <c r="C72">
        <v>10379562</v>
      </c>
      <c r="D72">
        <v>121516</v>
      </c>
      <c r="E72">
        <v>1</v>
      </c>
      <c r="F72">
        <v>1</v>
      </c>
      <c r="G72">
        <v>1</v>
      </c>
      <c r="H72">
        <v>1</v>
      </c>
      <c r="I72" t="s">
        <v>289</v>
      </c>
      <c r="K72" t="s">
        <v>290</v>
      </c>
      <c r="L72">
        <v>1476</v>
      </c>
      <c r="N72">
        <v>1013</v>
      </c>
      <c r="O72" t="s">
        <v>291</v>
      </c>
      <c r="P72" t="s">
        <v>292</v>
      </c>
      <c r="Q72">
        <v>1</v>
      </c>
      <c r="X72">
        <v>5.4</v>
      </c>
      <c r="Y72">
        <v>0</v>
      </c>
      <c r="Z72">
        <v>0</v>
      </c>
      <c r="AA72">
        <v>0</v>
      </c>
      <c r="AB72">
        <v>1</v>
      </c>
      <c r="AC72">
        <v>0</v>
      </c>
      <c r="AD72">
        <v>1</v>
      </c>
      <c r="AE72">
        <v>1</v>
      </c>
      <c r="AF72" t="s">
        <v>114</v>
      </c>
      <c r="AG72">
        <v>1.62</v>
      </c>
      <c r="AH72">
        <v>2</v>
      </c>
      <c r="AI72">
        <v>10379563</v>
      </c>
      <c r="AJ72">
        <v>79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ROW(Source!A61)</f>
        <v>61</v>
      </c>
      <c r="B73">
        <v>10379564</v>
      </c>
      <c r="C73">
        <v>10379562</v>
      </c>
      <c r="D73">
        <v>121518</v>
      </c>
      <c r="E73">
        <v>1</v>
      </c>
      <c r="F73">
        <v>1</v>
      </c>
      <c r="G73">
        <v>1</v>
      </c>
      <c r="H73">
        <v>1</v>
      </c>
      <c r="I73" t="s">
        <v>293</v>
      </c>
      <c r="K73" t="s">
        <v>294</v>
      </c>
      <c r="L73">
        <v>1476</v>
      </c>
      <c r="N73">
        <v>1013</v>
      </c>
      <c r="O73" t="s">
        <v>291</v>
      </c>
      <c r="P73" t="s">
        <v>292</v>
      </c>
      <c r="Q73">
        <v>1</v>
      </c>
      <c r="X73">
        <v>5.4</v>
      </c>
      <c r="Y73">
        <v>0</v>
      </c>
      <c r="Z73">
        <v>0</v>
      </c>
      <c r="AA73">
        <v>0</v>
      </c>
      <c r="AB73">
        <v>1</v>
      </c>
      <c r="AC73">
        <v>0</v>
      </c>
      <c r="AD73">
        <v>1</v>
      </c>
      <c r="AE73">
        <v>1</v>
      </c>
      <c r="AF73" t="s">
        <v>114</v>
      </c>
      <c r="AG73">
        <v>1.62</v>
      </c>
      <c r="AH73">
        <v>2</v>
      </c>
      <c r="AI73">
        <v>10379564</v>
      </c>
      <c r="AJ73">
        <v>80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ROW(Source!A61)</f>
        <v>61</v>
      </c>
      <c r="B74">
        <v>10379565</v>
      </c>
      <c r="C74">
        <v>10379562</v>
      </c>
      <c r="D74">
        <v>121519</v>
      </c>
      <c r="E74">
        <v>1</v>
      </c>
      <c r="F74">
        <v>1</v>
      </c>
      <c r="G74">
        <v>1</v>
      </c>
      <c r="H74">
        <v>1</v>
      </c>
      <c r="I74" t="s">
        <v>295</v>
      </c>
      <c r="K74" t="s">
        <v>296</v>
      </c>
      <c r="L74">
        <v>1476</v>
      </c>
      <c r="N74">
        <v>1013</v>
      </c>
      <c r="O74" t="s">
        <v>291</v>
      </c>
      <c r="P74" t="s">
        <v>292</v>
      </c>
      <c r="Q74">
        <v>1</v>
      </c>
      <c r="X74">
        <v>5.4</v>
      </c>
      <c r="Y74">
        <v>0</v>
      </c>
      <c r="Z74">
        <v>0</v>
      </c>
      <c r="AA74">
        <v>0</v>
      </c>
      <c r="AB74">
        <v>1</v>
      </c>
      <c r="AC74">
        <v>0</v>
      </c>
      <c r="AD74">
        <v>1</v>
      </c>
      <c r="AE74">
        <v>1</v>
      </c>
      <c r="AF74" t="s">
        <v>114</v>
      </c>
      <c r="AG74">
        <v>1.62</v>
      </c>
      <c r="AH74">
        <v>2</v>
      </c>
      <c r="AI74">
        <v>10379565</v>
      </c>
      <c r="AJ74">
        <v>81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ROW(Source!A61)</f>
        <v>61</v>
      </c>
      <c r="B75">
        <v>10379566</v>
      </c>
      <c r="C75">
        <v>10379562</v>
      </c>
      <c r="D75">
        <v>121527</v>
      </c>
      <c r="E75">
        <v>1</v>
      </c>
      <c r="F75">
        <v>1</v>
      </c>
      <c r="G75">
        <v>1</v>
      </c>
      <c r="H75">
        <v>1</v>
      </c>
      <c r="I75" t="s">
        <v>297</v>
      </c>
      <c r="K75" t="s">
        <v>298</v>
      </c>
      <c r="L75">
        <v>1476</v>
      </c>
      <c r="N75">
        <v>1013</v>
      </c>
      <c r="O75" t="s">
        <v>291</v>
      </c>
      <c r="P75" t="s">
        <v>292</v>
      </c>
      <c r="Q75">
        <v>1</v>
      </c>
      <c r="X75">
        <v>2.7</v>
      </c>
      <c r="Y75">
        <v>0</v>
      </c>
      <c r="Z75">
        <v>0</v>
      </c>
      <c r="AA75">
        <v>0</v>
      </c>
      <c r="AB75">
        <v>1</v>
      </c>
      <c r="AC75">
        <v>0</v>
      </c>
      <c r="AD75">
        <v>1</v>
      </c>
      <c r="AE75">
        <v>1</v>
      </c>
      <c r="AF75" t="s">
        <v>114</v>
      </c>
      <c r="AG75">
        <v>0.81</v>
      </c>
      <c r="AH75">
        <v>2</v>
      </c>
      <c r="AI75">
        <v>10379566</v>
      </c>
      <c r="AJ75">
        <v>82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ROW(Source!A61)</f>
        <v>61</v>
      </c>
      <c r="B76">
        <v>10379567</v>
      </c>
      <c r="C76">
        <v>10379562</v>
      </c>
      <c r="D76">
        <v>121705</v>
      </c>
      <c r="E76">
        <v>1</v>
      </c>
      <c r="F76">
        <v>1</v>
      </c>
      <c r="G76">
        <v>1</v>
      </c>
      <c r="H76">
        <v>1</v>
      </c>
      <c r="I76" t="s">
        <v>299</v>
      </c>
      <c r="K76" t="s">
        <v>300</v>
      </c>
      <c r="L76">
        <v>1369</v>
      </c>
      <c r="N76">
        <v>1013</v>
      </c>
      <c r="O76" t="s">
        <v>118</v>
      </c>
      <c r="P76" t="s">
        <v>118</v>
      </c>
      <c r="Q76">
        <v>1</v>
      </c>
      <c r="X76">
        <v>8.1</v>
      </c>
      <c r="Y76">
        <v>0</v>
      </c>
      <c r="Z76">
        <v>0</v>
      </c>
      <c r="AA76">
        <v>0</v>
      </c>
      <c r="AB76">
        <v>12.27</v>
      </c>
      <c r="AC76">
        <v>0</v>
      </c>
      <c r="AD76">
        <v>1</v>
      </c>
      <c r="AE76">
        <v>1</v>
      </c>
      <c r="AF76" t="s">
        <v>114</v>
      </c>
      <c r="AG76">
        <v>2.43</v>
      </c>
      <c r="AH76">
        <v>2</v>
      </c>
      <c r="AI76">
        <v>10379567</v>
      </c>
      <c r="AJ76">
        <v>83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</dc:creator>
  <cp:keywords/>
  <dc:description/>
  <cp:lastModifiedBy>User</cp:lastModifiedBy>
  <dcterms:created xsi:type="dcterms:W3CDTF">2009-11-23T19:38:38Z</dcterms:created>
  <dcterms:modified xsi:type="dcterms:W3CDTF">2011-01-19T06:44:04Z</dcterms:modified>
  <cp:category/>
  <cp:version/>
  <cp:contentType/>
  <cp:contentStatus/>
</cp:coreProperties>
</file>