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265" activeTab="0"/>
  </bookViews>
  <sheets>
    <sheet name="формулы геометрических фигур" sheetId="1" r:id="rId1"/>
    <sheet name="кровля" sheetId="2" r:id="rId2"/>
    <sheet name="фасады" sheetId="3" r:id="rId3"/>
  </sheets>
  <definedNames/>
  <calcPr fullCalcOnLoad="1"/>
</workbook>
</file>

<file path=xl/sharedStrings.xml><?xml version="1.0" encoding="utf-8"?>
<sst xmlns="http://schemas.openxmlformats.org/spreadsheetml/2006/main" count="261" uniqueCount="181">
  <si>
    <t>а</t>
  </si>
  <si>
    <t xml:space="preserve">       а</t>
  </si>
  <si>
    <t xml:space="preserve">        с</t>
  </si>
  <si>
    <t xml:space="preserve">    в</t>
  </si>
  <si>
    <t>в</t>
  </si>
  <si>
    <t>с</t>
  </si>
  <si>
    <t>D</t>
  </si>
  <si>
    <t>r</t>
  </si>
  <si>
    <t>длина окружности =</t>
  </si>
  <si>
    <t>площадь круга=</t>
  </si>
  <si>
    <t xml:space="preserve">                а</t>
  </si>
  <si>
    <t>h</t>
  </si>
  <si>
    <t xml:space="preserve">             h</t>
  </si>
  <si>
    <t xml:space="preserve">           d</t>
  </si>
  <si>
    <t>a</t>
  </si>
  <si>
    <t>S</t>
  </si>
  <si>
    <t>d</t>
  </si>
  <si>
    <t xml:space="preserve">  а   d</t>
  </si>
  <si>
    <t xml:space="preserve">            a</t>
  </si>
  <si>
    <t xml:space="preserve">    h</t>
  </si>
  <si>
    <t>l</t>
  </si>
  <si>
    <t xml:space="preserve">     h</t>
  </si>
  <si>
    <t xml:space="preserve">             в</t>
  </si>
  <si>
    <t xml:space="preserve">             a</t>
  </si>
  <si>
    <t>m</t>
  </si>
  <si>
    <t>R</t>
  </si>
  <si>
    <t>c</t>
  </si>
  <si>
    <t>Объем и площадь шара</t>
  </si>
  <si>
    <t>V через r</t>
  </si>
  <si>
    <t>V через d</t>
  </si>
  <si>
    <t xml:space="preserve">      а</t>
  </si>
  <si>
    <t xml:space="preserve">       V</t>
  </si>
  <si>
    <t xml:space="preserve">   H</t>
  </si>
  <si>
    <t xml:space="preserve">            h</t>
  </si>
  <si>
    <t xml:space="preserve">           a</t>
  </si>
  <si>
    <t xml:space="preserve">         c</t>
  </si>
  <si>
    <t>Н</t>
  </si>
  <si>
    <t>V</t>
  </si>
  <si>
    <t>B</t>
  </si>
  <si>
    <t>усеченная пирамида</t>
  </si>
  <si>
    <t xml:space="preserve">  r</t>
  </si>
  <si>
    <t xml:space="preserve">       h</t>
  </si>
  <si>
    <t xml:space="preserve">     H</t>
  </si>
  <si>
    <t>H</t>
  </si>
  <si>
    <t>L</t>
  </si>
  <si>
    <t xml:space="preserve">усеченный конус </t>
  </si>
  <si>
    <t>Прямоугольный треугольник</t>
  </si>
  <si>
    <t>Квадрат</t>
  </si>
  <si>
    <t>Параллелепипед</t>
  </si>
  <si>
    <t xml:space="preserve">                        Окружность</t>
  </si>
  <si>
    <t>Прямоугольник</t>
  </si>
  <si>
    <t>Трапеция</t>
  </si>
  <si>
    <t>Формулы подсчета объемов и площадей</t>
  </si>
  <si>
    <t>Площадь кольца</t>
  </si>
  <si>
    <t>Куб</t>
  </si>
  <si>
    <t>Пирамида</t>
  </si>
  <si>
    <t>Конус</t>
  </si>
  <si>
    <t>длина окружности =πD=2πк</t>
  </si>
  <si>
    <t>d=a√2</t>
  </si>
  <si>
    <t>a=√S</t>
  </si>
  <si>
    <t>S=ah</t>
  </si>
  <si>
    <t>a=S/h</t>
  </si>
  <si>
    <t>h=S/d</t>
  </si>
  <si>
    <t xml:space="preserve">    L</t>
  </si>
  <si>
    <t>m=(a+в)/2</t>
  </si>
  <si>
    <t>S=((a+в)/2)/h</t>
  </si>
  <si>
    <t>a=(2S/h)-в</t>
  </si>
  <si>
    <t>в=(2S/h)-a</t>
  </si>
  <si>
    <t>d=a√3</t>
  </si>
  <si>
    <t>V=1/3BH</t>
  </si>
  <si>
    <t xml:space="preserve">     B=ac</t>
  </si>
  <si>
    <t>V=1/3h(B+в+√Вв)</t>
  </si>
  <si>
    <r>
      <t>а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+в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=с</t>
    </r>
    <r>
      <rPr>
        <b/>
        <vertAlign val="superscript"/>
        <sz val="12"/>
        <rFont val="Times New Roman"/>
        <family val="1"/>
      </rPr>
      <t>2</t>
    </r>
  </si>
  <si>
    <r>
      <t>с=√ а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+в</t>
    </r>
    <r>
      <rPr>
        <b/>
        <vertAlign val="superscript"/>
        <sz val="12"/>
        <rFont val="Times New Roman"/>
        <family val="1"/>
      </rPr>
      <t>2</t>
    </r>
  </si>
  <si>
    <r>
      <t>а=√ с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 в</t>
    </r>
    <r>
      <rPr>
        <b/>
        <vertAlign val="superscript"/>
        <sz val="12"/>
        <rFont val="Times New Roman"/>
        <family val="1"/>
      </rPr>
      <t>2</t>
    </r>
  </si>
  <si>
    <r>
      <t>в=√ с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 а</t>
    </r>
    <r>
      <rPr>
        <b/>
        <vertAlign val="superscript"/>
        <sz val="12"/>
        <rFont val="Times New Roman"/>
        <family val="1"/>
      </rPr>
      <t>2</t>
    </r>
  </si>
  <si>
    <r>
      <t>S=πD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/4=πr</t>
    </r>
    <r>
      <rPr>
        <b/>
        <vertAlign val="superscript"/>
        <sz val="12"/>
        <rFont val="Times New Roman"/>
        <family val="1"/>
      </rPr>
      <t>2</t>
    </r>
  </si>
  <si>
    <r>
      <t>d=√h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+(a+L)</t>
    </r>
    <r>
      <rPr>
        <b/>
        <vertAlign val="superscript"/>
        <sz val="12"/>
        <rFont val="Times New Roman"/>
        <family val="1"/>
      </rPr>
      <t>2</t>
    </r>
  </si>
  <si>
    <r>
      <t>S=a</t>
    </r>
    <r>
      <rPr>
        <b/>
        <vertAlign val="superscript"/>
        <sz val="12"/>
        <rFont val="Times New Roman"/>
        <family val="1"/>
      </rPr>
      <t>2</t>
    </r>
  </si>
  <si>
    <r>
      <t>d=√a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+h</t>
    </r>
    <r>
      <rPr>
        <b/>
        <vertAlign val="superscript"/>
        <sz val="12"/>
        <rFont val="Times New Roman"/>
        <family val="1"/>
      </rPr>
      <t>2</t>
    </r>
  </si>
  <si>
    <r>
      <t>V=a</t>
    </r>
    <r>
      <rPr>
        <b/>
        <vertAlign val="superscript"/>
        <sz val="12"/>
        <rFont val="Times New Roman"/>
        <family val="1"/>
      </rPr>
      <t>3</t>
    </r>
  </si>
  <si>
    <r>
      <t>S=π/(R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-r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</si>
  <si>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S=πR(R+L)</t>
  </si>
  <si>
    <r>
      <t>V=1/3πR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H</t>
    </r>
  </si>
  <si>
    <r>
      <t>V=(π/3)h(R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+ R r)</t>
    </r>
  </si>
  <si>
    <r>
      <t>V=1/6πd</t>
    </r>
    <r>
      <rPr>
        <b/>
        <vertAlign val="superscript"/>
        <sz val="12"/>
        <rFont val="Times New Roman"/>
        <family val="1"/>
      </rPr>
      <t>3</t>
    </r>
  </si>
  <si>
    <r>
      <t>V=4/3πr</t>
    </r>
    <r>
      <rPr>
        <b/>
        <vertAlign val="superscript"/>
        <sz val="12"/>
        <rFont val="Times New Roman"/>
        <family val="1"/>
      </rPr>
      <t>3</t>
    </r>
  </si>
  <si>
    <r>
      <t>S=4πr</t>
    </r>
    <r>
      <rPr>
        <b/>
        <vertAlign val="superscript"/>
        <sz val="12"/>
        <rFont val="Times New Roman"/>
        <family val="1"/>
      </rPr>
      <t>2</t>
    </r>
  </si>
  <si>
    <t xml:space="preserve">            L</t>
  </si>
  <si>
    <t>А</t>
  </si>
  <si>
    <t>В</t>
  </si>
  <si>
    <t xml:space="preserve"> </t>
  </si>
  <si>
    <t xml:space="preserve">            В</t>
  </si>
  <si>
    <t>С</t>
  </si>
  <si>
    <t xml:space="preserve">           h</t>
  </si>
  <si>
    <t xml:space="preserve">Уклон </t>
  </si>
  <si>
    <t xml:space="preserve">      d</t>
  </si>
  <si>
    <t>Площадь кровли</t>
  </si>
  <si>
    <t>Площадь карниза</t>
  </si>
  <si>
    <t>Обделка дымовых труб</t>
  </si>
  <si>
    <t xml:space="preserve">          Дымовые трубы</t>
  </si>
  <si>
    <t xml:space="preserve">        а</t>
  </si>
  <si>
    <t xml:space="preserve">     в</t>
  </si>
  <si>
    <t>Обделка слуховых окон</t>
  </si>
  <si>
    <t>Слуховое окно</t>
  </si>
  <si>
    <t xml:space="preserve">               с</t>
  </si>
  <si>
    <t xml:space="preserve">       м</t>
  </si>
  <si>
    <t>кол-во труб</t>
  </si>
  <si>
    <t>м</t>
  </si>
  <si>
    <t>кол-во окон</t>
  </si>
  <si>
    <t>высота штукатурки</t>
  </si>
  <si>
    <t>Оштукатуривание труб</t>
  </si>
  <si>
    <t>Окраска труб</t>
  </si>
  <si>
    <t>f</t>
  </si>
  <si>
    <t xml:space="preserve">          f</t>
  </si>
  <si>
    <t>процент замены обрешетки без прозоров</t>
  </si>
  <si>
    <t>маурлат, процент замены или укрепления с обеих сторон</t>
  </si>
  <si>
    <t>процент замены обрешетки с прозорами</t>
  </si>
  <si>
    <t>Площадь замены обрешетки с прозорами</t>
  </si>
  <si>
    <t>Площадь замены обрешетки без прозоров</t>
  </si>
  <si>
    <t>длина конька</t>
  </si>
  <si>
    <t>длина ребер</t>
  </si>
  <si>
    <t>Масса профлиста</t>
  </si>
  <si>
    <t>Обделка конька и ребер</t>
  </si>
  <si>
    <t>Мауралат замена или укрепление (м)</t>
  </si>
  <si>
    <t xml:space="preserve">         В</t>
  </si>
  <si>
    <t xml:space="preserve">         Н</t>
  </si>
  <si>
    <t>Длина</t>
  </si>
  <si>
    <t>Ширина</t>
  </si>
  <si>
    <t>Высота</t>
  </si>
  <si>
    <t>Общая площадь фасада</t>
  </si>
  <si>
    <t>Окна:</t>
  </si>
  <si>
    <t>высота</t>
  </si>
  <si>
    <t>ширина</t>
  </si>
  <si>
    <t>количество</t>
  </si>
  <si>
    <t>Общая площадь оконных проемов</t>
  </si>
  <si>
    <t>S1</t>
  </si>
  <si>
    <t>S2</t>
  </si>
  <si>
    <t>S3</t>
  </si>
  <si>
    <t>Двери</t>
  </si>
  <si>
    <t>Общая площадь дверных проемов</t>
  </si>
  <si>
    <t xml:space="preserve">оконные откосы </t>
  </si>
  <si>
    <t>дверные откосы</t>
  </si>
  <si>
    <t>Площадь откосов при ширине 0,2м</t>
  </si>
  <si>
    <t>Площадь откосов при ширине 0,3м</t>
  </si>
  <si>
    <t>Ремонт штукатурки гладких фасадов</t>
  </si>
  <si>
    <t>процент ремонта</t>
  </si>
  <si>
    <t>Площадь штукатурки гладких фасадов подлежаших ремонту</t>
  </si>
  <si>
    <t>Ремонт штукатурки оконных откосов</t>
  </si>
  <si>
    <t>Площадь штукатурки оконных откосов подлежаших ремонту</t>
  </si>
  <si>
    <t>Ремонт штукатурки дверных откосов</t>
  </si>
  <si>
    <t>Площадь штукатурки дверных откосов подлежаших ремонту</t>
  </si>
  <si>
    <t>Очистка вручную поверхности фасада</t>
  </si>
  <si>
    <t>Огрунтовка фасада</t>
  </si>
  <si>
    <t>Шпаклевка фасада</t>
  </si>
  <si>
    <r>
      <t xml:space="preserve">      </t>
    </r>
    <r>
      <rPr>
        <b/>
        <sz val="10"/>
        <rFont val="Arial Cyr"/>
        <family val="0"/>
      </rPr>
      <t>А</t>
    </r>
  </si>
  <si>
    <t>Окраска фасада</t>
  </si>
  <si>
    <t>Окраска окон</t>
  </si>
  <si>
    <t>Окраска дверей</t>
  </si>
  <si>
    <t>Установка инвентарных лесов</t>
  </si>
  <si>
    <t xml:space="preserve">Балконная плита и ограждения </t>
  </si>
  <si>
    <t xml:space="preserve">            b</t>
  </si>
  <si>
    <t xml:space="preserve">      h1</t>
  </si>
  <si>
    <t>b1</t>
  </si>
  <si>
    <t xml:space="preserve">       b1</t>
  </si>
  <si>
    <t>a1</t>
  </si>
  <si>
    <t>Балконы:</t>
  </si>
  <si>
    <t>длина</t>
  </si>
  <si>
    <t>b</t>
  </si>
  <si>
    <t>количество балконов</t>
  </si>
  <si>
    <t>n</t>
  </si>
  <si>
    <t>Ремонт штукатурки нза балконных плит и торцов плит</t>
  </si>
  <si>
    <t>Площадь ремонт штукатурки низа балконных плит и торцов плит</t>
  </si>
  <si>
    <t>Очистка вручную низа балконных плит и торцов плит</t>
  </si>
  <si>
    <t>Огрунтовка низа балконных плит и торцов плит</t>
  </si>
  <si>
    <t>Окраска низа балконных плит и торцов плит</t>
  </si>
  <si>
    <t>Балконные ограждения(решетки)</t>
  </si>
  <si>
    <t>а1</t>
  </si>
  <si>
    <t>h1</t>
  </si>
  <si>
    <t>площадь окраски балконных ограждений (решеток)</t>
  </si>
  <si>
    <t>S=(ав)/2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</si>
</sst>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" borderId="34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0" xfId="0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3" xfId="0" applyFill="1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0" fontId="0" fillId="0" borderId="48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49" xfId="0" applyBorder="1" applyAlignment="1">
      <alignment/>
    </xf>
    <xf numFmtId="2" fontId="0" fillId="0" borderId="32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19050</xdr:rowOff>
    </xdr:from>
    <xdr:to>
      <xdr:col>2</xdr:col>
      <xdr:colOff>266700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14350" y="676275"/>
          <a:ext cx="1123950" cy="14859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4</xdr:row>
      <xdr:rowOff>95250</xdr:rowOff>
    </xdr:from>
    <xdr:to>
      <xdr:col>6</xdr:col>
      <xdr:colOff>590550</xdr:colOff>
      <xdr:row>8</xdr:row>
      <xdr:rowOff>28575</xdr:rowOff>
    </xdr:to>
    <xdr:sp>
      <xdr:nvSpPr>
        <xdr:cNvPr id="2" name="Oval 3"/>
        <xdr:cNvSpPr>
          <a:spLocks/>
        </xdr:cNvSpPr>
      </xdr:nvSpPr>
      <xdr:spPr>
        <a:xfrm>
          <a:off x="4362450" y="752475"/>
          <a:ext cx="81915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D
      r</a:t>
          </a:r>
        </a:p>
      </xdr:txBody>
    </xdr:sp>
    <xdr:clientData/>
  </xdr:twoCellAnchor>
  <xdr:twoCellAnchor>
    <xdr:from>
      <xdr:col>5</xdr:col>
      <xdr:colOff>476250</xdr:colOff>
      <xdr:row>6</xdr:row>
      <xdr:rowOff>123825</xdr:rowOff>
    </xdr:from>
    <xdr:to>
      <xdr:col>6</xdr:col>
      <xdr:colOff>590550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381500" y="11049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133350</xdr:rowOff>
    </xdr:from>
    <xdr:to>
      <xdr:col>6</xdr:col>
      <xdr:colOff>342900</xdr:colOff>
      <xdr:row>7</xdr:row>
      <xdr:rowOff>228600</xdr:rowOff>
    </xdr:to>
    <xdr:sp>
      <xdr:nvSpPr>
        <xdr:cNvPr id="4" name="Line 6"/>
        <xdr:cNvSpPr>
          <a:spLocks/>
        </xdr:cNvSpPr>
      </xdr:nvSpPr>
      <xdr:spPr>
        <a:xfrm>
          <a:off x="4781550" y="1114425"/>
          <a:ext cx="152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114300</xdr:rowOff>
    </xdr:from>
    <xdr:to>
      <xdr:col>1</xdr:col>
      <xdr:colOff>57150</xdr:colOff>
      <xdr:row>25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219075" y="4324350"/>
          <a:ext cx="523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      d</a:t>
          </a:r>
        </a:p>
      </xdr:txBody>
    </xdr:sp>
    <xdr:clientData/>
  </xdr:twoCellAnchor>
  <xdr:twoCellAnchor>
    <xdr:from>
      <xdr:col>0</xdr:col>
      <xdr:colOff>171450</xdr:colOff>
      <xdr:row>31</xdr:row>
      <xdr:rowOff>47625</xdr:rowOff>
    </xdr:from>
    <xdr:to>
      <xdr:col>1</xdr:col>
      <xdr:colOff>533400</xdr:colOff>
      <xdr:row>34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171450" y="5886450"/>
          <a:ext cx="1047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
               d</a:t>
          </a:r>
        </a:p>
      </xdr:txBody>
    </xdr:sp>
    <xdr:clientData/>
  </xdr:twoCellAnchor>
  <xdr:twoCellAnchor>
    <xdr:from>
      <xdr:col>0</xdr:col>
      <xdr:colOff>219075</xdr:colOff>
      <xdr:row>23</xdr:row>
      <xdr:rowOff>114300</xdr:rowOff>
    </xdr:from>
    <xdr:to>
      <xdr:col>1</xdr:col>
      <xdr:colOff>47625</xdr:colOff>
      <xdr:row>25</xdr:row>
      <xdr:rowOff>76200</xdr:rowOff>
    </xdr:to>
    <xdr:sp>
      <xdr:nvSpPr>
        <xdr:cNvPr id="7" name="Line 9"/>
        <xdr:cNvSpPr>
          <a:spLocks/>
        </xdr:cNvSpPr>
      </xdr:nvSpPr>
      <xdr:spPr>
        <a:xfrm flipV="1">
          <a:off x="219075" y="4324350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57150</xdr:rowOff>
    </xdr:from>
    <xdr:to>
      <xdr:col>1</xdr:col>
      <xdr:colOff>533400</xdr:colOff>
      <xdr:row>34</xdr:row>
      <xdr:rowOff>9525</xdr:rowOff>
    </xdr:to>
    <xdr:sp>
      <xdr:nvSpPr>
        <xdr:cNvPr id="8" name="Line 10"/>
        <xdr:cNvSpPr>
          <a:spLocks/>
        </xdr:cNvSpPr>
      </xdr:nvSpPr>
      <xdr:spPr>
        <a:xfrm flipV="1">
          <a:off x="171450" y="5895975"/>
          <a:ext cx="1047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47625</xdr:rowOff>
    </xdr:from>
    <xdr:to>
      <xdr:col>8</xdr:col>
      <xdr:colOff>247650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619625" y="3057525"/>
          <a:ext cx="1685925" cy="4667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d</a:t>
          </a:r>
        </a:p>
      </xdr:txBody>
    </xdr:sp>
    <xdr:clientData/>
  </xdr:twoCellAnchor>
  <xdr:twoCellAnchor>
    <xdr:from>
      <xdr:col>6</xdr:col>
      <xdr:colOff>28575</xdr:colOff>
      <xdr:row>16</xdr:row>
      <xdr:rowOff>47625</xdr:rowOff>
    </xdr:from>
    <xdr:to>
      <xdr:col>8</xdr:col>
      <xdr:colOff>247650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4619625" y="3057525"/>
          <a:ext cx="1685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47625</xdr:rowOff>
    </xdr:from>
    <xdr:to>
      <xdr:col>6</xdr:col>
      <xdr:colOff>447675</xdr:colOff>
      <xdr:row>16</xdr:row>
      <xdr:rowOff>47625</xdr:rowOff>
    </xdr:to>
    <xdr:sp>
      <xdr:nvSpPr>
        <xdr:cNvPr id="11" name="Line 13"/>
        <xdr:cNvSpPr>
          <a:spLocks/>
        </xdr:cNvSpPr>
      </xdr:nvSpPr>
      <xdr:spPr>
        <a:xfrm flipH="1">
          <a:off x="4210050" y="3057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19</xdr:row>
      <xdr:rowOff>0</xdr:rowOff>
    </xdr:from>
    <xdr:to>
      <xdr:col>6</xdr:col>
      <xdr:colOff>47625</xdr:colOff>
      <xdr:row>19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4191000" y="35242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104775</xdr:rowOff>
    </xdr:from>
    <xdr:to>
      <xdr:col>5</xdr:col>
      <xdr:colOff>390525</xdr:colOff>
      <xdr:row>19</xdr:row>
      <xdr:rowOff>123825</xdr:rowOff>
    </xdr:to>
    <xdr:sp>
      <xdr:nvSpPr>
        <xdr:cNvPr id="13" name="Line 15"/>
        <xdr:cNvSpPr>
          <a:spLocks/>
        </xdr:cNvSpPr>
      </xdr:nvSpPr>
      <xdr:spPr>
        <a:xfrm>
          <a:off x="4295775" y="29432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9525</xdr:rowOff>
    </xdr:from>
    <xdr:to>
      <xdr:col>6</xdr:col>
      <xdr:colOff>47625</xdr:colOff>
      <xdr:row>18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4638675" y="28479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9525</xdr:rowOff>
    </xdr:from>
    <xdr:to>
      <xdr:col>5</xdr:col>
      <xdr:colOff>419100</xdr:colOff>
      <xdr:row>16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4248150" y="3019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142875</xdr:rowOff>
    </xdr:from>
    <xdr:to>
      <xdr:col>5</xdr:col>
      <xdr:colOff>419100</xdr:colOff>
      <xdr:row>19</xdr:row>
      <xdr:rowOff>38100</xdr:rowOff>
    </xdr:to>
    <xdr:sp>
      <xdr:nvSpPr>
        <xdr:cNvPr id="16" name="Line 19"/>
        <xdr:cNvSpPr>
          <a:spLocks/>
        </xdr:cNvSpPr>
      </xdr:nvSpPr>
      <xdr:spPr>
        <a:xfrm flipV="1">
          <a:off x="4248150" y="34956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19050</xdr:rowOff>
    </xdr:from>
    <xdr:to>
      <xdr:col>6</xdr:col>
      <xdr:colOff>428625</xdr:colOff>
      <xdr:row>16</xdr:row>
      <xdr:rowOff>47625</xdr:rowOff>
    </xdr:to>
    <xdr:sp>
      <xdr:nvSpPr>
        <xdr:cNvPr id="17" name="Line 20"/>
        <xdr:cNvSpPr>
          <a:spLocks/>
        </xdr:cNvSpPr>
      </xdr:nvSpPr>
      <xdr:spPr>
        <a:xfrm flipV="1">
          <a:off x="5019675" y="2857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15</xdr:row>
      <xdr:rowOff>142875</xdr:rowOff>
    </xdr:from>
    <xdr:to>
      <xdr:col>6</xdr:col>
      <xdr:colOff>523875</xdr:colOff>
      <xdr:row>15</xdr:row>
      <xdr:rowOff>142875</xdr:rowOff>
    </xdr:to>
    <xdr:sp>
      <xdr:nvSpPr>
        <xdr:cNvPr id="18" name="Line 21"/>
        <xdr:cNvSpPr>
          <a:spLocks/>
        </xdr:cNvSpPr>
      </xdr:nvSpPr>
      <xdr:spPr>
        <a:xfrm>
          <a:off x="4552950" y="2981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66675</xdr:rowOff>
    </xdr:from>
    <xdr:to>
      <xdr:col>6</xdr:col>
      <xdr:colOff>47625</xdr:colOff>
      <xdr:row>15</xdr:row>
      <xdr:rowOff>66675</xdr:rowOff>
    </xdr:to>
    <xdr:sp>
      <xdr:nvSpPr>
        <xdr:cNvPr id="19" name="Line 22"/>
        <xdr:cNvSpPr>
          <a:spLocks/>
        </xdr:cNvSpPr>
      </xdr:nvSpPr>
      <xdr:spPr>
        <a:xfrm>
          <a:off x="4638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114300</xdr:rowOff>
    </xdr:from>
    <xdr:to>
      <xdr:col>6</xdr:col>
      <xdr:colOff>76200</xdr:colOff>
      <xdr:row>16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4591050" y="29527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400050</xdr:colOff>
      <xdr:row>15</xdr:row>
      <xdr:rowOff>123825</xdr:rowOff>
    </xdr:from>
    <xdr:to>
      <xdr:col>6</xdr:col>
      <xdr:colOff>457200</xdr:colOff>
      <xdr:row>16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4991100" y="29622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571500</xdr:colOff>
      <xdr:row>31</xdr:row>
      <xdr:rowOff>0</xdr:rowOff>
    </xdr:from>
    <xdr:to>
      <xdr:col>8</xdr:col>
      <xdr:colOff>142875</xdr:colOff>
      <xdr:row>34</xdr:row>
      <xdr:rowOff>66675</xdr:rowOff>
    </xdr:to>
    <xdr:sp>
      <xdr:nvSpPr>
        <xdr:cNvPr id="22" name="AutoShape 26"/>
        <xdr:cNvSpPr>
          <a:spLocks/>
        </xdr:cNvSpPr>
      </xdr:nvSpPr>
      <xdr:spPr>
        <a:xfrm rot="10800000">
          <a:off x="4476750" y="5838825"/>
          <a:ext cx="1724025" cy="65722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m</a:t>
          </a:r>
        </a:p>
      </xdr:txBody>
    </xdr:sp>
    <xdr:clientData/>
  </xdr:twoCellAnchor>
  <xdr:twoCellAnchor>
    <xdr:from>
      <xdr:col>6</xdr:col>
      <xdr:colOff>114300</xdr:colOff>
      <xdr:row>32</xdr:row>
      <xdr:rowOff>114300</xdr:rowOff>
    </xdr:from>
    <xdr:to>
      <xdr:col>7</xdr:col>
      <xdr:colOff>666750</xdr:colOff>
      <xdr:row>32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705350" y="6115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31</xdr:row>
      <xdr:rowOff>0</xdr:rowOff>
    </xdr:from>
    <xdr:to>
      <xdr:col>6</xdr:col>
      <xdr:colOff>314325</xdr:colOff>
      <xdr:row>31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4105275" y="5838825"/>
          <a:ext cx="800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57150</xdr:rowOff>
    </xdr:from>
    <xdr:to>
      <xdr:col>5</xdr:col>
      <xdr:colOff>590550</xdr:colOff>
      <xdr:row>34</xdr:row>
      <xdr:rowOff>57150</xdr:rowOff>
    </xdr:to>
    <xdr:sp>
      <xdr:nvSpPr>
        <xdr:cNvPr id="25" name="Line 30"/>
        <xdr:cNvSpPr>
          <a:spLocks/>
        </xdr:cNvSpPr>
      </xdr:nvSpPr>
      <xdr:spPr>
        <a:xfrm flipH="1">
          <a:off x="4067175" y="6486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400050</xdr:colOff>
      <xdr:row>30</xdr:row>
      <xdr:rowOff>66675</xdr:rowOff>
    </xdr:from>
    <xdr:to>
      <xdr:col>5</xdr:col>
      <xdr:colOff>400050</xdr:colOff>
      <xdr:row>34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4305300" y="57435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34</xdr:row>
      <xdr:rowOff>9525</xdr:rowOff>
    </xdr:from>
    <xdr:to>
      <xdr:col>5</xdr:col>
      <xdr:colOff>476250</xdr:colOff>
      <xdr:row>34</xdr:row>
      <xdr:rowOff>85725</xdr:rowOff>
    </xdr:to>
    <xdr:sp>
      <xdr:nvSpPr>
        <xdr:cNvPr id="27" name="Line 32"/>
        <xdr:cNvSpPr>
          <a:spLocks/>
        </xdr:cNvSpPr>
      </xdr:nvSpPr>
      <xdr:spPr>
        <a:xfrm flipV="1">
          <a:off x="4248150" y="6438900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333375</xdr:colOff>
      <xdr:row>30</xdr:row>
      <xdr:rowOff>123825</xdr:rowOff>
    </xdr:from>
    <xdr:to>
      <xdr:col>5</xdr:col>
      <xdr:colOff>457200</xdr:colOff>
      <xdr:row>31</xdr:row>
      <xdr:rowOff>47625</xdr:rowOff>
    </xdr:to>
    <xdr:sp>
      <xdr:nvSpPr>
        <xdr:cNvPr id="28" name="Line 33"/>
        <xdr:cNvSpPr>
          <a:spLocks/>
        </xdr:cNvSpPr>
      </xdr:nvSpPr>
      <xdr:spPr>
        <a:xfrm flipV="1">
          <a:off x="4238625" y="5800725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</xdr:colOff>
      <xdr:row>40</xdr:row>
      <xdr:rowOff>0</xdr:rowOff>
    </xdr:from>
    <xdr:to>
      <xdr:col>2</xdr:col>
      <xdr:colOff>57150</xdr:colOff>
      <xdr:row>44</xdr:row>
      <xdr:rowOff>9525</xdr:rowOff>
    </xdr:to>
    <xdr:sp>
      <xdr:nvSpPr>
        <xdr:cNvPr id="29" name="Oval 34"/>
        <xdr:cNvSpPr>
          <a:spLocks/>
        </xdr:cNvSpPr>
      </xdr:nvSpPr>
      <xdr:spPr>
        <a:xfrm>
          <a:off x="590550" y="7458075"/>
          <a:ext cx="838200" cy="771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85725</xdr:rowOff>
    </xdr:from>
    <xdr:to>
      <xdr:col>1</xdr:col>
      <xdr:colOff>647700</xdr:colOff>
      <xdr:row>43</xdr:row>
      <xdr:rowOff>161925</xdr:rowOff>
    </xdr:to>
    <xdr:sp>
      <xdr:nvSpPr>
        <xdr:cNvPr id="30" name="Oval 35"/>
        <xdr:cNvSpPr>
          <a:spLocks/>
        </xdr:cNvSpPr>
      </xdr:nvSpPr>
      <xdr:spPr>
        <a:xfrm>
          <a:off x="685800" y="7543800"/>
          <a:ext cx="6477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r      R</a:t>
          </a:r>
        </a:p>
      </xdr:txBody>
    </xdr:sp>
    <xdr:clientData/>
  </xdr:twoCellAnchor>
  <xdr:twoCellAnchor>
    <xdr:from>
      <xdr:col>1</xdr:col>
      <xdr:colOff>323850</xdr:colOff>
      <xdr:row>42</xdr:row>
      <xdr:rowOff>38100</xdr:rowOff>
    </xdr:from>
    <xdr:to>
      <xdr:col>1</xdr:col>
      <xdr:colOff>628650</xdr:colOff>
      <xdr:row>43</xdr:row>
      <xdr:rowOff>104775</xdr:rowOff>
    </xdr:to>
    <xdr:sp>
      <xdr:nvSpPr>
        <xdr:cNvPr id="31" name="Line 36"/>
        <xdr:cNvSpPr>
          <a:spLocks/>
        </xdr:cNvSpPr>
      </xdr:nvSpPr>
      <xdr:spPr>
        <a:xfrm>
          <a:off x="1009650" y="783907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42</xdr:row>
      <xdr:rowOff>38100</xdr:rowOff>
    </xdr:from>
    <xdr:to>
      <xdr:col>1</xdr:col>
      <xdr:colOff>323850</xdr:colOff>
      <xdr:row>43</xdr:row>
      <xdr:rowOff>47625</xdr:rowOff>
    </xdr:to>
    <xdr:sp>
      <xdr:nvSpPr>
        <xdr:cNvPr id="32" name="Line 37"/>
        <xdr:cNvSpPr>
          <a:spLocks/>
        </xdr:cNvSpPr>
      </xdr:nvSpPr>
      <xdr:spPr>
        <a:xfrm flipH="1">
          <a:off x="762000" y="7839075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104775</xdr:rowOff>
    </xdr:from>
    <xdr:to>
      <xdr:col>6</xdr:col>
      <xdr:colOff>495300</xdr:colOff>
      <xdr:row>51</xdr:row>
      <xdr:rowOff>66675</xdr:rowOff>
    </xdr:to>
    <xdr:sp>
      <xdr:nvSpPr>
        <xdr:cNvPr id="33" name="Oval 38"/>
        <xdr:cNvSpPr>
          <a:spLocks/>
        </xdr:cNvSpPr>
      </xdr:nvSpPr>
      <xdr:spPr>
        <a:xfrm>
          <a:off x="4267200" y="8839200"/>
          <a:ext cx="81915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D
      r</a:t>
          </a:r>
        </a:p>
      </xdr:txBody>
    </xdr:sp>
    <xdr:clientData/>
  </xdr:twoCellAnchor>
  <xdr:twoCellAnchor>
    <xdr:from>
      <xdr:col>5</xdr:col>
      <xdr:colOff>352425</xdr:colOff>
      <xdr:row>49</xdr:row>
      <xdr:rowOff>133350</xdr:rowOff>
    </xdr:from>
    <xdr:to>
      <xdr:col>6</xdr:col>
      <xdr:colOff>476250</xdr:colOff>
      <xdr:row>49</xdr:row>
      <xdr:rowOff>133350</xdr:rowOff>
    </xdr:to>
    <xdr:sp>
      <xdr:nvSpPr>
        <xdr:cNvPr id="34" name="Line 39"/>
        <xdr:cNvSpPr>
          <a:spLocks/>
        </xdr:cNvSpPr>
      </xdr:nvSpPr>
      <xdr:spPr>
        <a:xfrm>
          <a:off x="4257675" y="92011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49</xdr:row>
      <xdr:rowOff>123825</xdr:rowOff>
    </xdr:from>
    <xdr:to>
      <xdr:col>6</xdr:col>
      <xdr:colOff>285750</xdr:colOff>
      <xdr:row>51</xdr:row>
      <xdr:rowOff>9525</xdr:rowOff>
    </xdr:to>
    <xdr:sp>
      <xdr:nvSpPr>
        <xdr:cNvPr id="35" name="Line 40"/>
        <xdr:cNvSpPr>
          <a:spLocks/>
        </xdr:cNvSpPr>
      </xdr:nvSpPr>
      <xdr:spPr>
        <a:xfrm>
          <a:off x="4686300" y="9191625"/>
          <a:ext cx="190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76200</xdr:rowOff>
    </xdr:from>
    <xdr:to>
      <xdr:col>1</xdr:col>
      <xdr:colOff>657225</xdr:colOff>
      <xdr:row>53</xdr:row>
      <xdr:rowOff>161925</xdr:rowOff>
    </xdr:to>
    <xdr:sp>
      <xdr:nvSpPr>
        <xdr:cNvPr id="36" name="Rectangle 42"/>
        <xdr:cNvSpPr>
          <a:spLocks/>
        </xdr:cNvSpPr>
      </xdr:nvSpPr>
      <xdr:spPr>
        <a:xfrm>
          <a:off x="695325" y="9391650"/>
          <a:ext cx="6477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52</xdr:row>
      <xdr:rowOff>0</xdr:rowOff>
    </xdr:from>
    <xdr:to>
      <xdr:col>1</xdr:col>
      <xdr:colOff>352425</xdr:colOff>
      <xdr:row>55</xdr:row>
      <xdr:rowOff>9525</xdr:rowOff>
    </xdr:to>
    <xdr:sp>
      <xdr:nvSpPr>
        <xdr:cNvPr id="37" name="Rectangle 43"/>
        <xdr:cNvSpPr>
          <a:spLocks/>
        </xdr:cNvSpPr>
      </xdr:nvSpPr>
      <xdr:spPr>
        <a:xfrm>
          <a:off x="390525" y="9658350"/>
          <a:ext cx="6477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а   d  
а</a:t>
          </a:r>
        </a:p>
      </xdr:txBody>
    </xdr:sp>
    <xdr:clientData/>
  </xdr:twoCellAnchor>
  <xdr:twoCellAnchor>
    <xdr:from>
      <xdr:col>0</xdr:col>
      <xdr:colOff>390525</xdr:colOff>
      <xdr:row>50</xdr:row>
      <xdr:rowOff>76200</xdr:rowOff>
    </xdr:from>
    <xdr:to>
      <xdr:col>1</xdr:col>
      <xdr:colOff>9525</xdr:colOff>
      <xdr:row>52</xdr:row>
      <xdr:rowOff>0</xdr:rowOff>
    </xdr:to>
    <xdr:sp>
      <xdr:nvSpPr>
        <xdr:cNvPr id="38" name="Line 44"/>
        <xdr:cNvSpPr>
          <a:spLocks/>
        </xdr:cNvSpPr>
      </xdr:nvSpPr>
      <xdr:spPr>
        <a:xfrm flipV="1">
          <a:off x="390525" y="9391650"/>
          <a:ext cx="304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50</xdr:row>
      <xdr:rowOff>76200</xdr:rowOff>
    </xdr:from>
    <xdr:to>
      <xdr:col>1</xdr:col>
      <xdr:colOff>657225</xdr:colOff>
      <xdr:row>51</xdr:row>
      <xdr:rowOff>161925</xdr:rowOff>
    </xdr:to>
    <xdr:sp>
      <xdr:nvSpPr>
        <xdr:cNvPr id="39" name="Line 45"/>
        <xdr:cNvSpPr>
          <a:spLocks/>
        </xdr:cNvSpPr>
      </xdr:nvSpPr>
      <xdr:spPr>
        <a:xfrm flipV="1">
          <a:off x="1038225" y="939165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53</xdr:row>
      <xdr:rowOff>161925</xdr:rowOff>
    </xdr:from>
    <xdr:to>
      <xdr:col>1</xdr:col>
      <xdr:colOff>657225</xdr:colOff>
      <xdr:row>55</xdr:row>
      <xdr:rowOff>0</xdr:rowOff>
    </xdr:to>
    <xdr:sp>
      <xdr:nvSpPr>
        <xdr:cNvPr id="40" name="Line 46"/>
        <xdr:cNvSpPr>
          <a:spLocks/>
        </xdr:cNvSpPr>
      </xdr:nvSpPr>
      <xdr:spPr>
        <a:xfrm flipV="1">
          <a:off x="1038225" y="9991725"/>
          <a:ext cx="304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161925</xdr:rowOff>
    </xdr:from>
    <xdr:to>
      <xdr:col>1</xdr:col>
      <xdr:colOff>361950</xdr:colOff>
      <xdr:row>53</xdr:row>
      <xdr:rowOff>161925</xdr:rowOff>
    </xdr:to>
    <xdr:sp>
      <xdr:nvSpPr>
        <xdr:cNvPr id="41" name="Line 48"/>
        <xdr:cNvSpPr>
          <a:spLocks/>
        </xdr:cNvSpPr>
      </xdr:nvSpPr>
      <xdr:spPr>
        <a:xfrm flipH="1">
          <a:off x="695325" y="9991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47625</xdr:rowOff>
    </xdr:from>
    <xdr:to>
      <xdr:col>1</xdr:col>
      <xdr:colOff>19050</xdr:colOff>
      <xdr:row>53</xdr:row>
      <xdr:rowOff>152400</xdr:rowOff>
    </xdr:to>
    <xdr:sp>
      <xdr:nvSpPr>
        <xdr:cNvPr id="42" name="Line 49"/>
        <xdr:cNvSpPr>
          <a:spLocks/>
        </xdr:cNvSpPr>
      </xdr:nvSpPr>
      <xdr:spPr>
        <a:xfrm>
          <a:off x="695325" y="95345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390525</xdr:colOff>
      <xdr:row>53</xdr:row>
      <xdr:rowOff>161925</xdr:rowOff>
    </xdr:from>
    <xdr:to>
      <xdr:col>1</xdr:col>
      <xdr:colOff>19050</xdr:colOff>
      <xdr:row>55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0525" y="9991725"/>
          <a:ext cx="3143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76200</xdr:rowOff>
    </xdr:from>
    <xdr:to>
      <xdr:col>1</xdr:col>
      <xdr:colOff>352425</xdr:colOff>
      <xdr:row>55</xdr:row>
      <xdr:rowOff>9525</xdr:rowOff>
    </xdr:to>
    <xdr:sp>
      <xdr:nvSpPr>
        <xdr:cNvPr id="44" name="Line 51"/>
        <xdr:cNvSpPr>
          <a:spLocks/>
        </xdr:cNvSpPr>
      </xdr:nvSpPr>
      <xdr:spPr>
        <a:xfrm>
          <a:off x="695325" y="9391650"/>
          <a:ext cx="3429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590550</xdr:colOff>
      <xdr:row>69</xdr:row>
      <xdr:rowOff>19050</xdr:rowOff>
    </xdr:from>
    <xdr:to>
      <xdr:col>2</xdr:col>
      <xdr:colOff>590550</xdr:colOff>
      <xdr:row>70</xdr:row>
      <xdr:rowOff>152400</xdr:rowOff>
    </xdr:to>
    <xdr:sp>
      <xdr:nvSpPr>
        <xdr:cNvPr id="45" name="AutoShape 52"/>
        <xdr:cNvSpPr>
          <a:spLocks/>
        </xdr:cNvSpPr>
      </xdr:nvSpPr>
      <xdr:spPr>
        <a:xfrm>
          <a:off x="590550" y="12849225"/>
          <a:ext cx="1371600" cy="33337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B</a:t>
          </a:r>
        </a:p>
      </xdr:txBody>
    </xdr:sp>
    <xdr:clientData/>
  </xdr:twoCellAnchor>
  <xdr:twoCellAnchor>
    <xdr:from>
      <xdr:col>0</xdr:col>
      <xdr:colOff>581025</xdr:colOff>
      <xdr:row>61</xdr:row>
      <xdr:rowOff>152400</xdr:rowOff>
    </xdr:from>
    <xdr:to>
      <xdr:col>2</xdr:col>
      <xdr:colOff>0</xdr:colOff>
      <xdr:row>70</xdr:row>
      <xdr:rowOff>152400</xdr:rowOff>
    </xdr:to>
    <xdr:sp>
      <xdr:nvSpPr>
        <xdr:cNvPr id="46" name="Line 53"/>
        <xdr:cNvSpPr>
          <a:spLocks/>
        </xdr:cNvSpPr>
      </xdr:nvSpPr>
      <xdr:spPr>
        <a:xfrm flipV="1">
          <a:off x="581025" y="11515725"/>
          <a:ext cx="79057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238125</xdr:colOff>
      <xdr:row>70</xdr:row>
      <xdr:rowOff>152400</xdr:rowOff>
    </xdr:to>
    <xdr:sp>
      <xdr:nvSpPr>
        <xdr:cNvPr id="47" name="Line 54"/>
        <xdr:cNvSpPr>
          <a:spLocks/>
        </xdr:cNvSpPr>
      </xdr:nvSpPr>
      <xdr:spPr>
        <a:xfrm flipH="1" flipV="1">
          <a:off x="1371600" y="11572875"/>
          <a:ext cx="2381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152400</xdr:rowOff>
    </xdr:from>
    <xdr:to>
      <xdr:col>2</xdr:col>
      <xdr:colOff>581025</xdr:colOff>
      <xdr:row>69</xdr:row>
      <xdr:rowOff>19050</xdr:rowOff>
    </xdr:to>
    <xdr:sp>
      <xdr:nvSpPr>
        <xdr:cNvPr id="48" name="Line 55"/>
        <xdr:cNvSpPr>
          <a:spLocks/>
        </xdr:cNvSpPr>
      </xdr:nvSpPr>
      <xdr:spPr>
        <a:xfrm flipH="1" flipV="1">
          <a:off x="1371600" y="11515725"/>
          <a:ext cx="5810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61</xdr:row>
      <xdr:rowOff>152400</xdr:rowOff>
    </xdr:from>
    <xdr:to>
      <xdr:col>2</xdr:col>
      <xdr:colOff>0</xdr:colOff>
      <xdr:row>69</xdr:row>
      <xdr:rowOff>19050</xdr:rowOff>
    </xdr:to>
    <xdr:sp>
      <xdr:nvSpPr>
        <xdr:cNvPr id="49" name="Line 56"/>
        <xdr:cNvSpPr>
          <a:spLocks/>
        </xdr:cNvSpPr>
      </xdr:nvSpPr>
      <xdr:spPr>
        <a:xfrm flipV="1">
          <a:off x="942975" y="11515725"/>
          <a:ext cx="428625" cy="1333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247650</xdr:colOff>
      <xdr:row>67</xdr:row>
      <xdr:rowOff>0</xdr:rowOff>
    </xdr:from>
    <xdr:to>
      <xdr:col>2</xdr:col>
      <xdr:colOff>114300</xdr:colOff>
      <xdr:row>67</xdr:row>
      <xdr:rowOff>0</xdr:rowOff>
    </xdr:to>
    <xdr:sp>
      <xdr:nvSpPr>
        <xdr:cNvPr id="50" name="Line 57"/>
        <xdr:cNvSpPr>
          <a:spLocks/>
        </xdr:cNvSpPr>
      </xdr:nvSpPr>
      <xdr:spPr>
        <a:xfrm>
          <a:off x="933450" y="124872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228600</xdr:rowOff>
    </xdr:from>
    <xdr:to>
      <xdr:col>2</xdr:col>
      <xdr:colOff>342900</xdr:colOff>
      <xdr:row>67</xdr:row>
      <xdr:rowOff>0</xdr:rowOff>
    </xdr:to>
    <xdr:sp>
      <xdr:nvSpPr>
        <xdr:cNvPr id="51" name="Line 58"/>
        <xdr:cNvSpPr>
          <a:spLocks/>
        </xdr:cNvSpPr>
      </xdr:nvSpPr>
      <xdr:spPr>
        <a:xfrm flipV="1">
          <a:off x="1485900" y="12296775"/>
          <a:ext cx="228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66</xdr:row>
      <xdr:rowOff>0</xdr:rowOff>
    </xdr:from>
    <xdr:to>
      <xdr:col>2</xdr:col>
      <xdr:colOff>342900</xdr:colOff>
      <xdr:row>66</xdr:row>
      <xdr:rowOff>0</xdr:rowOff>
    </xdr:to>
    <xdr:sp>
      <xdr:nvSpPr>
        <xdr:cNvPr id="52" name="Line 59"/>
        <xdr:cNvSpPr>
          <a:spLocks/>
        </xdr:cNvSpPr>
      </xdr:nvSpPr>
      <xdr:spPr>
        <a:xfrm flipH="1">
          <a:off x="1133475" y="12315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247650</xdr:colOff>
      <xdr:row>66</xdr:row>
      <xdr:rowOff>0</xdr:rowOff>
    </xdr:from>
    <xdr:to>
      <xdr:col>1</xdr:col>
      <xdr:colOff>447675</xdr:colOff>
      <xdr:row>67</xdr:row>
      <xdr:rowOff>0</xdr:rowOff>
    </xdr:to>
    <xdr:sp>
      <xdr:nvSpPr>
        <xdr:cNvPr id="53" name="Line 60"/>
        <xdr:cNvSpPr>
          <a:spLocks/>
        </xdr:cNvSpPr>
      </xdr:nvSpPr>
      <xdr:spPr>
        <a:xfrm flipH="1">
          <a:off x="933450" y="12315825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69</xdr:row>
      <xdr:rowOff>114300</xdr:rowOff>
    </xdr:to>
    <xdr:sp>
      <xdr:nvSpPr>
        <xdr:cNvPr id="54" name="Line 61"/>
        <xdr:cNvSpPr>
          <a:spLocks/>
        </xdr:cNvSpPr>
      </xdr:nvSpPr>
      <xdr:spPr>
        <a:xfrm>
          <a:off x="1371600" y="115728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62</xdr:row>
      <xdr:rowOff>0</xdr:rowOff>
    </xdr:from>
    <xdr:to>
      <xdr:col>1</xdr:col>
      <xdr:colOff>676275</xdr:colOff>
      <xdr:row>62</xdr:row>
      <xdr:rowOff>0</xdr:rowOff>
    </xdr:to>
    <xdr:sp>
      <xdr:nvSpPr>
        <xdr:cNvPr id="55" name="Line 62"/>
        <xdr:cNvSpPr>
          <a:spLocks/>
        </xdr:cNvSpPr>
      </xdr:nvSpPr>
      <xdr:spPr>
        <a:xfrm flipH="1">
          <a:off x="228600" y="11572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70</xdr:row>
      <xdr:rowOff>142875</xdr:rowOff>
    </xdr:from>
    <xdr:to>
      <xdr:col>0</xdr:col>
      <xdr:colOff>581025</xdr:colOff>
      <xdr:row>70</xdr:row>
      <xdr:rowOff>142875</xdr:rowOff>
    </xdr:to>
    <xdr:sp>
      <xdr:nvSpPr>
        <xdr:cNvPr id="56" name="Line 63"/>
        <xdr:cNvSpPr>
          <a:spLocks/>
        </xdr:cNvSpPr>
      </xdr:nvSpPr>
      <xdr:spPr>
        <a:xfrm flipH="1">
          <a:off x="161925" y="13173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61</xdr:row>
      <xdr:rowOff>57150</xdr:rowOff>
    </xdr:from>
    <xdr:to>
      <xdr:col>0</xdr:col>
      <xdr:colOff>323850</xdr:colOff>
      <xdr:row>71</xdr:row>
      <xdr:rowOff>114300</xdr:rowOff>
    </xdr:to>
    <xdr:sp>
      <xdr:nvSpPr>
        <xdr:cNvPr id="57" name="Line 64"/>
        <xdr:cNvSpPr>
          <a:spLocks/>
        </xdr:cNvSpPr>
      </xdr:nvSpPr>
      <xdr:spPr>
        <a:xfrm>
          <a:off x="323850" y="114204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62</xdr:row>
      <xdr:rowOff>85725</xdr:rowOff>
    </xdr:from>
    <xdr:to>
      <xdr:col>7</xdr:col>
      <xdr:colOff>28575</xdr:colOff>
      <xdr:row>63</xdr:row>
      <xdr:rowOff>85725</xdr:rowOff>
    </xdr:to>
    <xdr:sp>
      <xdr:nvSpPr>
        <xdr:cNvPr id="58" name="Oval 65"/>
        <xdr:cNvSpPr>
          <a:spLocks/>
        </xdr:cNvSpPr>
      </xdr:nvSpPr>
      <xdr:spPr>
        <a:xfrm>
          <a:off x="4448175" y="11658600"/>
          <a:ext cx="8572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R</a:t>
          </a:r>
        </a:p>
      </xdr:txBody>
    </xdr:sp>
    <xdr:clientData/>
  </xdr:twoCellAnchor>
  <xdr:twoCellAnchor>
    <xdr:from>
      <xdr:col>5</xdr:col>
      <xdr:colOff>533400</xdr:colOff>
      <xdr:row>56</xdr:row>
      <xdr:rowOff>123825</xdr:rowOff>
    </xdr:from>
    <xdr:to>
      <xdr:col>6</xdr:col>
      <xdr:colOff>323850</xdr:colOff>
      <xdr:row>62</xdr:row>
      <xdr:rowOff>152400</xdr:rowOff>
    </xdr:to>
    <xdr:sp>
      <xdr:nvSpPr>
        <xdr:cNvPr id="59" name="Line 67"/>
        <xdr:cNvSpPr>
          <a:spLocks/>
        </xdr:cNvSpPr>
      </xdr:nvSpPr>
      <xdr:spPr>
        <a:xfrm flipV="1">
          <a:off x="4438650" y="10553700"/>
          <a:ext cx="4762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123825</xdr:rowOff>
    </xdr:from>
    <xdr:to>
      <xdr:col>7</xdr:col>
      <xdr:colOff>28575</xdr:colOff>
      <xdr:row>63</xdr:row>
      <xdr:rowOff>0</xdr:rowOff>
    </xdr:to>
    <xdr:sp>
      <xdr:nvSpPr>
        <xdr:cNvPr id="60" name="Line 68"/>
        <xdr:cNvSpPr>
          <a:spLocks/>
        </xdr:cNvSpPr>
      </xdr:nvSpPr>
      <xdr:spPr>
        <a:xfrm flipH="1" flipV="1">
          <a:off x="4905375" y="10553700"/>
          <a:ext cx="4000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59</xdr:row>
      <xdr:rowOff>95250</xdr:rowOff>
    </xdr:from>
    <xdr:to>
      <xdr:col>6</xdr:col>
      <xdr:colOff>504825</xdr:colOff>
      <xdr:row>60</xdr:row>
      <xdr:rowOff>47625</xdr:rowOff>
    </xdr:to>
    <xdr:sp>
      <xdr:nvSpPr>
        <xdr:cNvPr id="61" name="Oval 69"/>
        <xdr:cNvSpPr>
          <a:spLocks/>
        </xdr:cNvSpPr>
      </xdr:nvSpPr>
      <xdr:spPr>
        <a:xfrm>
          <a:off x="4705350" y="11039475"/>
          <a:ext cx="3905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133350</xdr:rowOff>
    </xdr:from>
    <xdr:to>
      <xdr:col>6</xdr:col>
      <xdr:colOff>314325</xdr:colOff>
      <xdr:row>62</xdr:row>
      <xdr:rowOff>142875</xdr:rowOff>
    </xdr:to>
    <xdr:sp>
      <xdr:nvSpPr>
        <xdr:cNvPr id="62" name="Line 70"/>
        <xdr:cNvSpPr>
          <a:spLocks/>
        </xdr:cNvSpPr>
      </xdr:nvSpPr>
      <xdr:spPr>
        <a:xfrm>
          <a:off x="4905375" y="105632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62</xdr:row>
      <xdr:rowOff>133350</xdr:rowOff>
    </xdr:from>
    <xdr:to>
      <xdr:col>6</xdr:col>
      <xdr:colOff>323850</xdr:colOff>
      <xdr:row>62</xdr:row>
      <xdr:rowOff>152400</xdr:rowOff>
    </xdr:to>
    <xdr:sp>
      <xdr:nvSpPr>
        <xdr:cNvPr id="63" name="Line 71"/>
        <xdr:cNvSpPr>
          <a:spLocks/>
        </xdr:cNvSpPr>
      </xdr:nvSpPr>
      <xdr:spPr>
        <a:xfrm flipH="1">
          <a:off x="4191000" y="11706225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59</xdr:row>
      <xdr:rowOff>152400</xdr:rowOff>
    </xdr:from>
    <xdr:to>
      <xdr:col>6</xdr:col>
      <xdr:colOff>314325</xdr:colOff>
      <xdr:row>59</xdr:row>
      <xdr:rowOff>161925</xdr:rowOff>
    </xdr:to>
    <xdr:sp>
      <xdr:nvSpPr>
        <xdr:cNvPr id="64" name="Line 72"/>
        <xdr:cNvSpPr>
          <a:spLocks/>
        </xdr:cNvSpPr>
      </xdr:nvSpPr>
      <xdr:spPr>
        <a:xfrm flipH="1" flipV="1">
          <a:off x="4705350" y="1109662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266700</xdr:colOff>
      <xdr:row>56</xdr:row>
      <xdr:rowOff>123825</xdr:rowOff>
    </xdr:from>
    <xdr:to>
      <xdr:col>6</xdr:col>
      <xdr:colOff>314325</xdr:colOff>
      <xdr:row>56</xdr:row>
      <xdr:rowOff>123825</xdr:rowOff>
    </xdr:to>
    <xdr:sp>
      <xdr:nvSpPr>
        <xdr:cNvPr id="65" name="Line 73"/>
        <xdr:cNvSpPr>
          <a:spLocks/>
        </xdr:cNvSpPr>
      </xdr:nvSpPr>
      <xdr:spPr>
        <a:xfrm flipH="1">
          <a:off x="4171950" y="105537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56</xdr:row>
      <xdr:rowOff>66675</xdr:rowOff>
    </xdr:from>
    <xdr:to>
      <xdr:col>5</xdr:col>
      <xdr:colOff>419100</xdr:colOff>
      <xdr:row>63</xdr:row>
      <xdr:rowOff>38100</xdr:rowOff>
    </xdr:to>
    <xdr:sp>
      <xdr:nvSpPr>
        <xdr:cNvPr id="66" name="Line 74"/>
        <xdr:cNvSpPr>
          <a:spLocks/>
        </xdr:cNvSpPr>
      </xdr:nvSpPr>
      <xdr:spPr>
        <a:xfrm>
          <a:off x="4324350" y="104965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28575</xdr:rowOff>
    </xdr:from>
    <xdr:to>
      <xdr:col>0</xdr:col>
      <xdr:colOff>666750</xdr:colOff>
      <xdr:row>11</xdr:row>
      <xdr:rowOff>9525</xdr:rowOff>
    </xdr:to>
    <xdr:sp>
      <xdr:nvSpPr>
        <xdr:cNvPr id="67" name="Rectangle 80"/>
        <xdr:cNvSpPr>
          <a:spLocks/>
        </xdr:cNvSpPr>
      </xdr:nvSpPr>
      <xdr:spPr>
        <a:xfrm>
          <a:off x="504825" y="1971675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9525</xdr:rowOff>
    </xdr:from>
    <xdr:to>
      <xdr:col>6</xdr:col>
      <xdr:colOff>0</xdr:colOff>
      <xdr:row>10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676275" y="657225"/>
          <a:ext cx="5143500" cy="9810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76200</xdr:rowOff>
    </xdr:from>
    <xdr:to>
      <xdr:col>5</xdr:col>
      <xdr:colOff>609600</xdr:colOff>
      <xdr:row>9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752475" y="723900"/>
          <a:ext cx="4991100" cy="82867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path path="rect">
            <a:fillToRect l="50000" t="50000" r="50000" b="50000"/>
          </a:path>
        </a:gra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4</xdr:row>
      <xdr:rowOff>142875</xdr:rowOff>
    </xdr:from>
    <xdr:to>
      <xdr:col>6</xdr:col>
      <xdr:colOff>390525</xdr:colOff>
      <xdr:row>9</xdr:row>
      <xdr:rowOff>19050</xdr:rowOff>
    </xdr:to>
    <xdr:sp>
      <xdr:nvSpPr>
        <xdr:cNvPr id="3" name="AutoShape 8"/>
        <xdr:cNvSpPr>
          <a:spLocks/>
        </xdr:cNvSpPr>
      </xdr:nvSpPr>
      <xdr:spPr>
        <a:xfrm rot="2676418">
          <a:off x="5448300" y="790575"/>
          <a:ext cx="762000" cy="6953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152400</xdr:rowOff>
    </xdr:from>
    <xdr:to>
      <xdr:col>1</xdr:col>
      <xdr:colOff>390525</xdr:colOff>
      <xdr:row>9</xdr:row>
      <xdr:rowOff>28575</xdr:rowOff>
    </xdr:to>
    <xdr:sp>
      <xdr:nvSpPr>
        <xdr:cNvPr id="4" name="AutoShape 9"/>
        <xdr:cNvSpPr>
          <a:spLocks/>
        </xdr:cNvSpPr>
      </xdr:nvSpPr>
      <xdr:spPr>
        <a:xfrm rot="13473692">
          <a:off x="314325" y="800100"/>
          <a:ext cx="762000" cy="6953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7</xdr:row>
      <xdr:rowOff>0</xdr:rowOff>
    </xdr:from>
    <xdr:to>
      <xdr:col>5</xdr:col>
      <xdr:colOff>152400</xdr:colOff>
      <xdr:row>7</xdr:row>
      <xdr:rowOff>0</xdr:rowOff>
    </xdr:to>
    <xdr:sp>
      <xdr:nvSpPr>
        <xdr:cNvPr id="5" name="Line 10"/>
        <xdr:cNvSpPr>
          <a:spLocks/>
        </xdr:cNvSpPr>
      </xdr:nvSpPr>
      <xdr:spPr>
        <a:xfrm>
          <a:off x="1219200" y="1133475"/>
          <a:ext cx="4067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85725</xdr:rowOff>
    </xdr:from>
    <xdr:to>
      <xdr:col>1</xdr:col>
      <xdr:colOff>57150</xdr:colOff>
      <xdr:row>12</xdr:row>
      <xdr:rowOff>66675</xdr:rowOff>
    </xdr:to>
    <xdr:sp>
      <xdr:nvSpPr>
        <xdr:cNvPr id="6" name="Line 11"/>
        <xdr:cNvSpPr>
          <a:spLocks/>
        </xdr:cNvSpPr>
      </xdr:nvSpPr>
      <xdr:spPr>
        <a:xfrm>
          <a:off x="742950" y="15525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9525</xdr:rowOff>
    </xdr:from>
    <xdr:to>
      <xdr:col>5</xdr:col>
      <xdr:colOff>619125</xdr:colOff>
      <xdr:row>12</xdr:row>
      <xdr:rowOff>9525</xdr:rowOff>
    </xdr:to>
    <xdr:sp>
      <xdr:nvSpPr>
        <xdr:cNvPr id="7" name="AutoShape 15"/>
        <xdr:cNvSpPr>
          <a:spLocks/>
        </xdr:cNvSpPr>
      </xdr:nvSpPr>
      <xdr:spPr>
        <a:xfrm>
          <a:off x="762000" y="1971675"/>
          <a:ext cx="499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5</xdr:col>
      <xdr:colOff>619125</xdr:colOff>
      <xdr:row>12</xdr:row>
      <xdr:rowOff>95250</xdr:rowOff>
    </xdr:to>
    <xdr:sp>
      <xdr:nvSpPr>
        <xdr:cNvPr id="8" name="Line 16"/>
        <xdr:cNvSpPr>
          <a:spLocks/>
        </xdr:cNvSpPr>
      </xdr:nvSpPr>
      <xdr:spPr>
        <a:xfrm>
          <a:off x="5753100" y="1524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609600</xdr:colOff>
      <xdr:row>4</xdr:row>
      <xdr:rowOff>76200</xdr:rowOff>
    </xdr:from>
    <xdr:to>
      <xdr:col>6</xdr:col>
      <xdr:colOff>485775</xdr:colOff>
      <xdr:row>4</xdr:row>
      <xdr:rowOff>76200</xdr:rowOff>
    </xdr:to>
    <xdr:sp>
      <xdr:nvSpPr>
        <xdr:cNvPr id="9" name="Line 17"/>
        <xdr:cNvSpPr>
          <a:spLocks/>
        </xdr:cNvSpPr>
      </xdr:nvSpPr>
      <xdr:spPr>
        <a:xfrm>
          <a:off x="5743575" y="723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85725</xdr:rowOff>
    </xdr:from>
    <xdr:to>
      <xdr:col>6</xdr:col>
      <xdr:colOff>476250</xdr:colOff>
      <xdr:row>9</xdr:row>
      <xdr:rowOff>85725</xdr:rowOff>
    </xdr:to>
    <xdr:sp>
      <xdr:nvSpPr>
        <xdr:cNvPr id="10" name="Line 18"/>
        <xdr:cNvSpPr>
          <a:spLocks/>
        </xdr:cNvSpPr>
      </xdr:nvSpPr>
      <xdr:spPr>
        <a:xfrm>
          <a:off x="5734050" y="1552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476250</xdr:colOff>
      <xdr:row>4</xdr:row>
      <xdr:rowOff>76200</xdr:rowOff>
    </xdr:from>
    <xdr:to>
      <xdr:col>6</xdr:col>
      <xdr:colOff>485775</xdr:colOff>
      <xdr:row>9</xdr:row>
      <xdr:rowOff>85725</xdr:rowOff>
    </xdr:to>
    <xdr:sp>
      <xdr:nvSpPr>
        <xdr:cNvPr id="11" name="AutoShape 19"/>
        <xdr:cNvSpPr>
          <a:spLocks/>
        </xdr:cNvSpPr>
      </xdr:nvSpPr>
      <xdr:spPr>
        <a:xfrm flipH="1">
          <a:off x="6296025" y="723900"/>
          <a:ext cx="9525" cy="828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85725</xdr:rowOff>
    </xdr:from>
    <xdr:to>
      <xdr:col>1</xdr:col>
      <xdr:colOff>0</xdr:colOff>
      <xdr:row>4</xdr:row>
      <xdr:rowOff>9525</xdr:rowOff>
    </xdr:to>
    <xdr:sp>
      <xdr:nvSpPr>
        <xdr:cNvPr id="12" name="Line 20"/>
        <xdr:cNvSpPr>
          <a:spLocks/>
        </xdr:cNvSpPr>
      </xdr:nvSpPr>
      <xdr:spPr>
        <a:xfrm flipV="1">
          <a:off x="685800" y="409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66675</xdr:rowOff>
    </xdr:from>
    <xdr:to>
      <xdr:col>5</xdr:col>
      <xdr:colOff>676275</xdr:colOff>
      <xdr:row>4</xdr:row>
      <xdr:rowOff>9525</xdr:rowOff>
    </xdr:to>
    <xdr:sp>
      <xdr:nvSpPr>
        <xdr:cNvPr id="13" name="Line 21"/>
        <xdr:cNvSpPr>
          <a:spLocks/>
        </xdr:cNvSpPr>
      </xdr:nvSpPr>
      <xdr:spPr>
        <a:xfrm flipV="1">
          <a:off x="5810250" y="390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5</xdr:col>
      <xdr:colOff>676275</xdr:colOff>
      <xdr:row>2</xdr:row>
      <xdr:rowOff>85725</xdr:rowOff>
    </xdr:to>
    <xdr:sp>
      <xdr:nvSpPr>
        <xdr:cNvPr id="14" name="AutoShape 22"/>
        <xdr:cNvSpPr>
          <a:spLocks/>
        </xdr:cNvSpPr>
      </xdr:nvSpPr>
      <xdr:spPr>
        <a:xfrm flipV="1">
          <a:off x="685800" y="400050"/>
          <a:ext cx="5124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0</xdr:rowOff>
    </xdr:from>
    <xdr:to>
      <xdr:col>1</xdr:col>
      <xdr:colOff>9525</xdr:colOff>
      <xdr:row>4</xdr:row>
      <xdr:rowOff>0</xdr:rowOff>
    </xdr:to>
    <xdr:sp>
      <xdr:nvSpPr>
        <xdr:cNvPr id="15" name="Line 23"/>
        <xdr:cNvSpPr>
          <a:spLocks/>
        </xdr:cNvSpPr>
      </xdr:nvSpPr>
      <xdr:spPr>
        <a:xfrm flipH="1">
          <a:off x="200025" y="6477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16" name="Line 24"/>
        <xdr:cNvSpPr>
          <a:spLocks/>
        </xdr:cNvSpPr>
      </xdr:nvSpPr>
      <xdr:spPr>
        <a:xfrm flipH="1">
          <a:off x="171450" y="1638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4</xdr:row>
      <xdr:rowOff>0</xdr:rowOff>
    </xdr:from>
    <xdr:to>
      <xdr:col>0</xdr:col>
      <xdr:colOff>171450</xdr:colOff>
      <xdr:row>10</xdr:row>
      <xdr:rowOff>0</xdr:rowOff>
    </xdr:to>
    <xdr:sp>
      <xdr:nvSpPr>
        <xdr:cNvPr id="17" name="AutoShape 25"/>
        <xdr:cNvSpPr>
          <a:spLocks/>
        </xdr:cNvSpPr>
      </xdr:nvSpPr>
      <xdr:spPr>
        <a:xfrm>
          <a:off x="161925" y="647700"/>
          <a:ext cx="952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0</xdr:rowOff>
    </xdr:from>
    <xdr:to>
      <xdr:col>10</xdr:col>
      <xdr:colOff>581025</xdr:colOff>
      <xdr:row>10</xdr:row>
      <xdr:rowOff>9525</xdr:rowOff>
    </xdr:to>
    <xdr:sp>
      <xdr:nvSpPr>
        <xdr:cNvPr id="18" name="Rectangle 27"/>
        <xdr:cNvSpPr>
          <a:spLocks/>
        </xdr:cNvSpPr>
      </xdr:nvSpPr>
      <xdr:spPr>
        <a:xfrm>
          <a:off x="8010525" y="971550"/>
          <a:ext cx="1133475" cy="676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1D1D00"/>
            </a:gs>
          </a:gsLst>
          <a:lin ang="5400000" scaled="1"/>
        </a:gra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6</xdr:row>
      <xdr:rowOff>0</xdr:rowOff>
    </xdr:from>
    <xdr:to>
      <xdr:col>10</xdr:col>
      <xdr:colOff>152400</xdr:colOff>
      <xdr:row>6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7172325" y="9715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</xdr:row>
      <xdr:rowOff>142875</xdr:rowOff>
    </xdr:from>
    <xdr:to>
      <xdr:col>9</xdr:col>
      <xdr:colOff>676275</xdr:colOff>
      <xdr:row>1</xdr:row>
      <xdr:rowOff>142875</xdr:rowOff>
    </xdr:to>
    <xdr:sp>
      <xdr:nvSpPr>
        <xdr:cNvPr id="20" name="Line 29"/>
        <xdr:cNvSpPr>
          <a:spLocks/>
        </xdr:cNvSpPr>
      </xdr:nvSpPr>
      <xdr:spPr>
        <a:xfrm flipH="1">
          <a:off x="7200900" y="3048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1</xdr:row>
      <xdr:rowOff>114300</xdr:rowOff>
    </xdr:from>
    <xdr:to>
      <xdr:col>7</xdr:col>
      <xdr:colOff>666750</xdr:colOff>
      <xdr:row>6</xdr:row>
      <xdr:rowOff>0</xdr:rowOff>
    </xdr:to>
    <xdr:sp>
      <xdr:nvSpPr>
        <xdr:cNvPr id="21" name="AutoShape 30"/>
        <xdr:cNvSpPr>
          <a:spLocks/>
        </xdr:cNvSpPr>
      </xdr:nvSpPr>
      <xdr:spPr>
        <a:xfrm>
          <a:off x="7172325" y="276225"/>
          <a:ext cx="0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6</xdr:row>
      <xdr:rowOff>152400</xdr:rowOff>
    </xdr:from>
    <xdr:to>
      <xdr:col>1</xdr:col>
      <xdr:colOff>0</xdr:colOff>
      <xdr:row>6</xdr:row>
      <xdr:rowOff>152400</xdr:rowOff>
    </xdr:to>
    <xdr:sp>
      <xdr:nvSpPr>
        <xdr:cNvPr id="22" name="Line 31"/>
        <xdr:cNvSpPr>
          <a:spLocks/>
        </xdr:cNvSpPr>
      </xdr:nvSpPr>
      <xdr:spPr>
        <a:xfrm flipH="1">
          <a:off x="257175" y="1123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0</xdr:col>
      <xdr:colOff>409575</xdr:colOff>
      <xdr:row>7</xdr:row>
      <xdr:rowOff>0</xdr:rowOff>
    </xdr:to>
    <xdr:sp>
      <xdr:nvSpPr>
        <xdr:cNvPr id="23" name="Line 33"/>
        <xdr:cNvSpPr>
          <a:spLocks/>
        </xdr:cNvSpPr>
      </xdr:nvSpPr>
      <xdr:spPr>
        <a:xfrm>
          <a:off x="4095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15</xdr:row>
      <xdr:rowOff>66675</xdr:rowOff>
    </xdr:from>
    <xdr:to>
      <xdr:col>10</xdr:col>
      <xdr:colOff>190500</xdr:colOff>
      <xdr:row>22</xdr:row>
      <xdr:rowOff>152400</xdr:rowOff>
    </xdr:to>
    <xdr:sp>
      <xdr:nvSpPr>
        <xdr:cNvPr id="24" name="AutoShape 42"/>
        <xdr:cNvSpPr>
          <a:spLocks/>
        </xdr:cNvSpPr>
      </xdr:nvSpPr>
      <xdr:spPr>
        <a:xfrm>
          <a:off x="8020050" y="2533650"/>
          <a:ext cx="733425" cy="1276350"/>
        </a:xfrm>
        <a:prstGeom prst="cube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21</xdr:row>
      <xdr:rowOff>142875</xdr:rowOff>
    </xdr:from>
    <xdr:to>
      <xdr:col>11</xdr:col>
      <xdr:colOff>9525</xdr:colOff>
      <xdr:row>21</xdr:row>
      <xdr:rowOff>142875</xdr:rowOff>
    </xdr:to>
    <xdr:sp>
      <xdr:nvSpPr>
        <xdr:cNvPr id="25" name="Line 43"/>
        <xdr:cNvSpPr>
          <a:spLocks/>
        </xdr:cNvSpPr>
      </xdr:nvSpPr>
      <xdr:spPr>
        <a:xfrm>
          <a:off x="8763000" y="3629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152400</xdr:rowOff>
    </xdr:from>
    <xdr:to>
      <xdr:col>10</xdr:col>
      <xdr:colOff>542925</xdr:colOff>
      <xdr:row>22</xdr:row>
      <xdr:rowOff>152400</xdr:rowOff>
    </xdr:to>
    <xdr:sp>
      <xdr:nvSpPr>
        <xdr:cNvPr id="26" name="Line 44"/>
        <xdr:cNvSpPr>
          <a:spLocks/>
        </xdr:cNvSpPr>
      </xdr:nvSpPr>
      <xdr:spPr>
        <a:xfrm>
          <a:off x="8562975" y="3810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22</xdr:row>
      <xdr:rowOff>142875</xdr:rowOff>
    </xdr:from>
    <xdr:to>
      <xdr:col>9</xdr:col>
      <xdr:colOff>142875</xdr:colOff>
      <xdr:row>25</xdr:row>
      <xdr:rowOff>9525</xdr:rowOff>
    </xdr:to>
    <xdr:sp>
      <xdr:nvSpPr>
        <xdr:cNvPr id="27" name="Line 45"/>
        <xdr:cNvSpPr>
          <a:spLocks/>
        </xdr:cNvSpPr>
      </xdr:nvSpPr>
      <xdr:spPr>
        <a:xfrm>
          <a:off x="8020050" y="38004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142875</xdr:rowOff>
    </xdr:from>
    <xdr:to>
      <xdr:col>10</xdr:col>
      <xdr:colOff>0</xdr:colOff>
      <xdr:row>25</xdr:row>
      <xdr:rowOff>19050</xdr:rowOff>
    </xdr:to>
    <xdr:sp>
      <xdr:nvSpPr>
        <xdr:cNvPr id="28" name="Line 46"/>
        <xdr:cNvSpPr>
          <a:spLocks/>
        </xdr:cNvSpPr>
      </xdr:nvSpPr>
      <xdr:spPr>
        <a:xfrm>
          <a:off x="8562975" y="38004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85725</xdr:rowOff>
    </xdr:from>
    <xdr:to>
      <xdr:col>10</xdr:col>
      <xdr:colOff>0</xdr:colOff>
      <xdr:row>24</xdr:row>
      <xdr:rowOff>85725</xdr:rowOff>
    </xdr:to>
    <xdr:sp>
      <xdr:nvSpPr>
        <xdr:cNvPr id="29" name="Line 47"/>
        <xdr:cNvSpPr>
          <a:spLocks/>
        </xdr:cNvSpPr>
      </xdr:nvSpPr>
      <xdr:spPr>
        <a:xfrm>
          <a:off x="8020050" y="4067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21</xdr:row>
      <xdr:rowOff>142875</xdr:rowOff>
    </xdr:from>
    <xdr:to>
      <xdr:col>10</xdr:col>
      <xdr:colOff>533400</xdr:colOff>
      <xdr:row>23</xdr:row>
      <xdr:rowOff>0</xdr:rowOff>
    </xdr:to>
    <xdr:sp>
      <xdr:nvSpPr>
        <xdr:cNvPr id="30" name="Line 48"/>
        <xdr:cNvSpPr>
          <a:spLocks/>
        </xdr:cNvSpPr>
      </xdr:nvSpPr>
      <xdr:spPr>
        <a:xfrm flipV="1">
          <a:off x="8915400" y="362902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152400</xdr:rowOff>
    </xdr:from>
    <xdr:to>
      <xdr:col>13</xdr:col>
      <xdr:colOff>0</xdr:colOff>
      <xdr:row>8</xdr:row>
      <xdr:rowOff>0</xdr:rowOff>
    </xdr:to>
    <xdr:sp>
      <xdr:nvSpPr>
        <xdr:cNvPr id="31" name="Rectangle 49"/>
        <xdr:cNvSpPr>
          <a:spLocks/>
        </xdr:cNvSpPr>
      </xdr:nvSpPr>
      <xdr:spPr>
        <a:xfrm>
          <a:off x="9934575" y="800100"/>
          <a:ext cx="685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704850</xdr:colOff>
      <xdr:row>5</xdr:row>
      <xdr:rowOff>0</xdr:rowOff>
    </xdr:to>
    <xdr:sp>
      <xdr:nvSpPr>
        <xdr:cNvPr id="32" name="Line 50"/>
        <xdr:cNvSpPr>
          <a:spLocks/>
        </xdr:cNvSpPr>
      </xdr:nvSpPr>
      <xdr:spPr>
        <a:xfrm flipV="1">
          <a:off x="10620375" y="533400"/>
          <a:ext cx="704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704850</xdr:colOff>
      <xdr:row>8</xdr:row>
      <xdr:rowOff>9525</xdr:rowOff>
    </xdr:to>
    <xdr:sp>
      <xdr:nvSpPr>
        <xdr:cNvPr id="33" name="Line 51"/>
        <xdr:cNvSpPr>
          <a:spLocks/>
        </xdr:cNvSpPr>
      </xdr:nvSpPr>
      <xdr:spPr>
        <a:xfrm flipV="1">
          <a:off x="10620375" y="542925"/>
          <a:ext cx="7048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104775</xdr:colOff>
      <xdr:row>5</xdr:row>
      <xdr:rowOff>47625</xdr:rowOff>
    </xdr:from>
    <xdr:to>
      <xdr:col>12</xdr:col>
      <xdr:colOff>542925</xdr:colOff>
      <xdr:row>7</xdr:row>
      <xdr:rowOff>104775</xdr:rowOff>
    </xdr:to>
    <xdr:sp>
      <xdr:nvSpPr>
        <xdr:cNvPr id="34" name="Rectangle 55"/>
        <xdr:cNvSpPr>
          <a:spLocks/>
        </xdr:cNvSpPr>
      </xdr:nvSpPr>
      <xdr:spPr>
        <a:xfrm>
          <a:off x="10039350" y="857250"/>
          <a:ext cx="438150" cy="381000"/>
        </a:xfrm>
        <a:prstGeom prst="rect">
          <a:avLst/>
        </a:prstGeom>
        <a:pattFill prst="nar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371475</xdr:colOff>
      <xdr:row>4</xdr:row>
      <xdr:rowOff>152400</xdr:rowOff>
    </xdr:from>
    <xdr:to>
      <xdr:col>12</xdr:col>
      <xdr:colOff>0</xdr:colOff>
      <xdr:row>4</xdr:row>
      <xdr:rowOff>152400</xdr:rowOff>
    </xdr:to>
    <xdr:sp>
      <xdr:nvSpPr>
        <xdr:cNvPr id="35" name="Line 57"/>
        <xdr:cNvSpPr>
          <a:spLocks/>
        </xdr:cNvSpPr>
      </xdr:nvSpPr>
      <xdr:spPr>
        <a:xfrm flipH="1">
          <a:off x="9620250" y="800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342900</xdr:colOff>
      <xdr:row>8</xdr:row>
      <xdr:rowOff>9525</xdr:rowOff>
    </xdr:from>
    <xdr:to>
      <xdr:col>12</xdr:col>
      <xdr:colOff>0</xdr:colOff>
      <xdr:row>8</xdr:row>
      <xdr:rowOff>9525</xdr:rowOff>
    </xdr:to>
    <xdr:sp>
      <xdr:nvSpPr>
        <xdr:cNvPr id="36" name="Line 58"/>
        <xdr:cNvSpPr>
          <a:spLocks/>
        </xdr:cNvSpPr>
      </xdr:nvSpPr>
      <xdr:spPr>
        <a:xfrm flipH="1">
          <a:off x="9591675" y="1304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5</xdr:row>
      <xdr:rowOff>0</xdr:rowOff>
    </xdr:from>
    <xdr:to>
      <xdr:col>11</xdr:col>
      <xdr:colOff>457200</xdr:colOff>
      <xdr:row>8</xdr:row>
      <xdr:rowOff>9525</xdr:rowOff>
    </xdr:to>
    <xdr:sp>
      <xdr:nvSpPr>
        <xdr:cNvPr id="37" name="Line 60"/>
        <xdr:cNvSpPr>
          <a:spLocks/>
        </xdr:cNvSpPr>
      </xdr:nvSpPr>
      <xdr:spPr>
        <a:xfrm>
          <a:off x="9705975" y="809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676275</xdr:colOff>
      <xdr:row>5</xdr:row>
      <xdr:rowOff>0</xdr:rowOff>
    </xdr:from>
    <xdr:to>
      <xdr:col>13</xdr:col>
      <xdr:colOff>409575</xdr:colOff>
      <xdr:row>7</xdr:row>
      <xdr:rowOff>123825</xdr:rowOff>
    </xdr:to>
    <xdr:sp>
      <xdr:nvSpPr>
        <xdr:cNvPr id="38" name="Line 61"/>
        <xdr:cNvSpPr>
          <a:spLocks/>
        </xdr:cNvSpPr>
      </xdr:nvSpPr>
      <xdr:spPr>
        <a:xfrm>
          <a:off x="10610850" y="809625"/>
          <a:ext cx="419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704850</xdr:colOff>
      <xdr:row>3</xdr:row>
      <xdr:rowOff>47625</xdr:rowOff>
    </xdr:from>
    <xdr:to>
      <xdr:col>14</xdr:col>
      <xdr:colOff>85725</xdr:colOff>
      <xdr:row>5</xdr:row>
      <xdr:rowOff>104775</xdr:rowOff>
    </xdr:to>
    <xdr:sp>
      <xdr:nvSpPr>
        <xdr:cNvPr id="39" name="Line 62"/>
        <xdr:cNvSpPr>
          <a:spLocks/>
        </xdr:cNvSpPr>
      </xdr:nvSpPr>
      <xdr:spPr>
        <a:xfrm>
          <a:off x="11325225" y="533400"/>
          <a:ext cx="228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304800</xdr:colOff>
      <xdr:row>5</xdr:row>
      <xdr:rowOff>9525</xdr:rowOff>
    </xdr:from>
    <xdr:to>
      <xdr:col>14</xdr:col>
      <xdr:colOff>9525</xdr:colOff>
      <xdr:row>6</xdr:row>
      <xdr:rowOff>152400</xdr:rowOff>
    </xdr:to>
    <xdr:sp>
      <xdr:nvSpPr>
        <xdr:cNvPr id="40" name="Line 63"/>
        <xdr:cNvSpPr>
          <a:spLocks/>
        </xdr:cNvSpPr>
      </xdr:nvSpPr>
      <xdr:spPr>
        <a:xfrm flipV="1">
          <a:off x="10925175" y="819150"/>
          <a:ext cx="552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9</xdr:row>
      <xdr:rowOff>133350</xdr:rowOff>
    </xdr:from>
    <xdr:to>
      <xdr:col>0</xdr:col>
      <xdr:colOff>676275</xdr:colOff>
      <xdr:row>11</xdr:row>
      <xdr:rowOff>66675</xdr:rowOff>
    </xdr:to>
    <xdr:sp>
      <xdr:nvSpPr>
        <xdr:cNvPr id="41" name="Line 64"/>
        <xdr:cNvSpPr>
          <a:spLocks/>
        </xdr:cNvSpPr>
      </xdr:nvSpPr>
      <xdr:spPr>
        <a:xfrm>
          <a:off x="676275" y="1600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371475</xdr:colOff>
      <xdr:row>10</xdr:row>
      <xdr:rowOff>152400</xdr:rowOff>
    </xdr:from>
    <xdr:to>
      <xdr:col>0</xdr:col>
      <xdr:colOff>666750</xdr:colOff>
      <xdr:row>10</xdr:row>
      <xdr:rowOff>152400</xdr:rowOff>
    </xdr:to>
    <xdr:sp>
      <xdr:nvSpPr>
        <xdr:cNvPr id="42" name="Line 65"/>
        <xdr:cNvSpPr>
          <a:spLocks/>
        </xdr:cNvSpPr>
      </xdr:nvSpPr>
      <xdr:spPr>
        <a:xfrm>
          <a:off x="371475" y="1790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266700</xdr:colOff>
      <xdr:row>11</xdr:row>
      <xdr:rowOff>0</xdr:rowOff>
    </xdr:to>
    <xdr:sp>
      <xdr:nvSpPr>
        <xdr:cNvPr id="43" name="Line 66"/>
        <xdr:cNvSpPr>
          <a:spLocks/>
        </xdr:cNvSpPr>
      </xdr:nvSpPr>
      <xdr:spPr>
        <a:xfrm flipH="1">
          <a:off x="752475" y="1800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257175</xdr:colOff>
      <xdr:row>2</xdr:row>
      <xdr:rowOff>152400</xdr:rowOff>
    </xdr:from>
    <xdr:to>
      <xdr:col>10</xdr:col>
      <xdr:colOff>457200</xdr:colOff>
      <xdr:row>4</xdr:row>
      <xdr:rowOff>114300</xdr:rowOff>
    </xdr:to>
    <xdr:sp>
      <xdr:nvSpPr>
        <xdr:cNvPr id="44" name="Rectangle 69"/>
        <xdr:cNvSpPr>
          <a:spLocks/>
        </xdr:cNvSpPr>
      </xdr:nvSpPr>
      <xdr:spPr>
        <a:xfrm>
          <a:off x="8820150" y="476250"/>
          <a:ext cx="200025" cy="2857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152400</xdr:rowOff>
    </xdr:from>
    <xdr:to>
      <xdr:col>9</xdr:col>
      <xdr:colOff>457200</xdr:colOff>
      <xdr:row>4</xdr:row>
      <xdr:rowOff>123825</xdr:rowOff>
    </xdr:to>
    <xdr:sp>
      <xdr:nvSpPr>
        <xdr:cNvPr id="45" name="Rectangle 71"/>
        <xdr:cNvSpPr>
          <a:spLocks/>
        </xdr:cNvSpPr>
      </xdr:nvSpPr>
      <xdr:spPr>
        <a:xfrm>
          <a:off x="8134350" y="476250"/>
          <a:ext cx="200025" cy="295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9525</xdr:rowOff>
    </xdr:from>
    <xdr:to>
      <xdr:col>11</xdr:col>
      <xdr:colOff>28575</xdr:colOff>
      <xdr:row>6</xdr:row>
      <xdr:rowOff>0</xdr:rowOff>
    </xdr:to>
    <xdr:sp>
      <xdr:nvSpPr>
        <xdr:cNvPr id="46" name="AutoShape 72"/>
        <xdr:cNvSpPr>
          <a:spLocks/>
        </xdr:cNvSpPr>
      </xdr:nvSpPr>
      <xdr:spPr>
        <a:xfrm>
          <a:off x="7905750" y="333375"/>
          <a:ext cx="1371600" cy="638175"/>
        </a:xfrm>
        <a:prstGeom prst="triangle">
          <a:avLst/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path path="rect">
            <a:fillToRect r="100000" b="100000"/>
          </a:path>
        </a:gra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571500</xdr:colOff>
      <xdr:row>3</xdr:row>
      <xdr:rowOff>142875</xdr:rowOff>
    </xdr:from>
    <xdr:to>
      <xdr:col>10</xdr:col>
      <xdr:colOff>190500</xdr:colOff>
      <xdr:row>5</xdr:row>
      <xdr:rowOff>9525</xdr:rowOff>
    </xdr:to>
    <xdr:sp>
      <xdr:nvSpPr>
        <xdr:cNvPr id="47" name="Rectangle 73"/>
        <xdr:cNvSpPr>
          <a:spLocks/>
        </xdr:cNvSpPr>
      </xdr:nvSpPr>
      <xdr:spPr>
        <a:xfrm>
          <a:off x="8448675" y="628650"/>
          <a:ext cx="30480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3</xdr:row>
      <xdr:rowOff>0</xdr:rowOff>
    </xdr:from>
    <xdr:to>
      <xdr:col>10</xdr:col>
      <xdr:colOff>219075</xdr:colOff>
      <xdr:row>3</xdr:row>
      <xdr:rowOff>142875</xdr:rowOff>
    </xdr:to>
    <xdr:sp>
      <xdr:nvSpPr>
        <xdr:cNvPr id="48" name="AutoShape 74"/>
        <xdr:cNvSpPr>
          <a:spLocks/>
        </xdr:cNvSpPr>
      </xdr:nvSpPr>
      <xdr:spPr>
        <a:xfrm>
          <a:off x="8420100" y="485775"/>
          <a:ext cx="361950" cy="14287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657225</xdr:colOff>
      <xdr:row>4</xdr:row>
      <xdr:rowOff>28575</xdr:rowOff>
    </xdr:from>
    <xdr:to>
      <xdr:col>10</xdr:col>
      <xdr:colOff>114300</xdr:colOff>
      <xdr:row>4</xdr:row>
      <xdr:rowOff>123825</xdr:rowOff>
    </xdr:to>
    <xdr:sp>
      <xdr:nvSpPr>
        <xdr:cNvPr id="49" name="Rectangle 75"/>
        <xdr:cNvSpPr>
          <a:spLocks/>
        </xdr:cNvSpPr>
      </xdr:nvSpPr>
      <xdr:spPr>
        <a:xfrm>
          <a:off x="8534400" y="676275"/>
          <a:ext cx="142875" cy="952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38100</xdr:rowOff>
    </xdr:from>
    <xdr:to>
      <xdr:col>10</xdr:col>
      <xdr:colOff>219075</xdr:colOff>
      <xdr:row>7</xdr:row>
      <xdr:rowOff>38100</xdr:rowOff>
    </xdr:to>
    <xdr:sp>
      <xdr:nvSpPr>
        <xdr:cNvPr id="50" name="Rectangle 76"/>
        <xdr:cNvSpPr>
          <a:spLocks/>
        </xdr:cNvSpPr>
      </xdr:nvSpPr>
      <xdr:spPr>
        <a:xfrm>
          <a:off x="8401050" y="1009650"/>
          <a:ext cx="381000" cy="161925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142875</xdr:rowOff>
    </xdr:from>
    <xdr:to>
      <xdr:col>10</xdr:col>
      <xdr:colOff>219075</xdr:colOff>
      <xdr:row>8</xdr:row>
      <xdr:rowOff>142875</xdr:rowOff>
    </xdr:to>
    <xdr:sp>
      <xdr:nvSpPr>
        <xdr:cNvPr id="51" name="Rectangle 77"/>
        <xdr:cNvSpPr>
          <a:spLocks/>
        </xdr:cNvSpPr>
      </xdr:nvSpPr>
      <xdr:spPr>
        <a:xfrm>
          <a:off x="8401050" y="1276350"/>
          <a:ext cx="381000" cy="161925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9</xdr:row>
      <xdr:rowOff>66675</xdr:rowOff>
    </xdr:from>
    <xdr:to>
      <xdr:col>10</xdr:col>
      <xdr:colOff>609600</xdr:colOff>
      <xdr:row>10</xdr:row>
      <xdr:rowOff>9525</xdr:rowOff>
    </xdr:to>
    <xdr:sp>
      <xdr:nvSpPr>
        <xdr:cNvPr id="52" name="Rectangle 78"/>
        <xdr:cNvSpPr>
          <a:spLocks/>
        </xdr:cNvSpPr>
      </xdr:nvSpPr>
      <xdr:spPr>
        <a:xfrm>
          <a:off x="7981950" y="1533525"/>
          <a:ext cx="1190625" cy="114300"/>
        </a:xfrm>
        <a:prstGeom prst="rect">
          <a:avLst/>
        </a:prstGeom>
        <a:gradFill rotWithShape="1">
          <a:gsLst>
            <a:gs pos="0">
              <a:srgbClr val="993300"/>
            </a:gs>
            <a:gs pos="100000">
              <a:srgbClr val="461700"/>
            </a:gs>
          </a:gsLst>
          <a:lin ang="5400000" scaled="1"/>
        </a:gra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47625</xdr:rowOff>
    </xdr:from>
    <xdr:to>
      <xdr:col>10</xdr:col>
      <xdr:colOff>28575</xdr:colOff>
      <xdr:row>7</xdr:row>
      <xdr:rowOff>38100</xdr:rowOff>
    </xdr:to>
    <xdr:sp>
      <xdr:nvSpPr>
        <xdr:cNvPr id="53" name="Line 79"/>
        <xdr:cNvSpPr>
          <a:spLocks/>
        </xdr:cNvSpPr>
      </xdr:nvSpPr>
      <xdr:spPr>
        <a:xfrm>
          <a:off x="8591550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152400</xdr:rowOff>
    </xdr:from>
    <xdr:to>
      <xdr:col>10</xdr:col>
      <xdr:colOff>28575</xdr:colOff>
      <xdr:row>8</xdr:row>
      <xdr:rowOff>142875</xdr:rowOff>
    </xdr:to>
    <xdr:sp>
      <xdr:nvSpPr>
        <xdr:cNvPr id="54" name="Line 80"/>
        <xdr:cNvSpPr>
          <a:spLocks/>
        </xdr:cNvSpPr>
      </xdr:nvSpPr>
      <xdr:spPr>
        <a:xfrm>
          <a:off x="8591550" y="1285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9</xdr:row>
      <xdr:rowOff>9525</xdr:rowOff>
    </xdr:from>
    <xdr:to>
      <xdr:col>7</xdr:col>
      <xdr:colOff>9525</xdr:colOff>
      <xdr:row>15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362075" y="1466850"/>
          <a:ext cx="4010025" cy="11144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9</xdr:row>
      <xdr:rowOff>142875</xdr:rowOff>
    </xdr:from>
    <xdr:to>
      <xdr:col>2</xdr:col>
      <xdr:colOff>400050</xdr:colOff>
      <xdr:row>10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1466850" y="1600200"/>
          <a:ext cx="30480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95250</xdr:rowOff>
    </xdr:from>
    <xdr:to>
      <xdr:col>2</xdr:col>
      <xdr:colOff>400050</xdr:colOff>
      <xdr:row>12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1466850" y="1876425"/>
          <a:ext cx="30480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19050</xdr:rowOff>
    </xdr:from>
    <xdr:to>
      <xdr:col>2</xdr:col>
      <xdr:colOff>400050</xdr:colOff>
      <xdr:row>14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1466850" y="2124075"/>
          <a:ext cx="30480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657225</xdr:colOff>
      <xdr:row>9</xdr:row>
      <xdr:rowOff>114300</xdr:rowOff>
    </xdr:from>
    <xdr:to>
      <xdr:col>4</xdr:col>
      <xdr:colOff>266700</xdr:colOff>
      <xdr:row>10</xdr:row>
      <xdr:rowOff>114300</xdr:rowOff>
    </xdr:to>
    <xdr:sp>
      <xdr:nvSpPr>
        <xdr:cNvPr id="5" name="Rectangle 8"/>
        <xdr:cNvSpPr>
          <a:spLocks/>
        </xdr:cNvSpPr>
      </xdr:nvSpPr>
      <xdr:spPr>
        <a:xfrm>
          <a:off x="2714625" y="1571625"/>
          <a:ext cx="2952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657225</xdr:colOff>
      <xdr:row>11</xdr:row>
      <xdr:rowOff>66675</xdr:rowOff>
    </xdr:from>
    <xdr:to>
      <xdr:col>4</xdr:col>
      <xdr:colOff>266700</xdr:colOff>
      <xdr:row>12</xdr:row>
      <xdr:rowOff>66675</xdr:rowOff>
    </xdr:to>
    <xdr:sp>
      <xdr:nvSpPr>
        <xdr:cNvPr id="6" name="Rectangle 9"/>
        <xdr:cNvSpPr>
          <a:spLocks/>
        </xdr:cNvSpPr>
      </xdr:nvSpPr>
      <xdr:spPr>
        <a:xfrm>
          <a:off x="2714625" y="1847850"/>
          <a:ext cx="2952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9525</xdr:rowOff>
    </xdr:from>
    <xdr:to>
      <xdr:col>4</xdr:col>
      <xdr:colOff>257175</xdr:colOff>
      <xdr:row>14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2705100" y="2114550"/>
          <a:ext cx="2952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304800</xdr:colOff>
      <xdr:row>10</xdr:row>
      <xdr:rowOff>123825</xdr:rowOff>
    </xdr:to>
    <xdr:sp>
      <xdr:nvSpPr>
        <xdr:cNvPr id="8" name="Rectangle 11"/>
        <xdr:cNvSpPr>
          <a:spLocks/>
        </xdr:cNvSpPr>
      </xdr:nvSpPr>
      <xdr:spPr>
        <a:xfrm>
          <a:off x="4114800" y="1581150"/>
          <a:ext cx="30480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57150</xdr:rowOff>
    </xdr:from>
    <xdr:to>
      <xdr:col>6</xdr:col>
      <xdr:colOff>304800</xdr:colOff>
      <xdr:row>12</xdr:row>
      <xdr:rowOff>57150</xdr:rowOff>
    </xdr:to>
    <xdr:sp>
      <xdr:nvSpPr>
        <xdr:cNvPr id="9" name="Rectangle 12"/>
        <xdr:cNvSpPr>
          <a:spLocks/>
        </xdr:cNvSpPr>
      </xdr:nvSpPr>
      <xdr:spPr>
        <a:xfrm>
          <a:off x="4114800" y="1838325"/>
          <a:ext cx="30480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6</xdr:col>
      <xdr:colOff>314325</xdr:colOff>
      <xdr:row>14</xdr:row>
      <xdr:rowOff>9525</xdr:rowOff>
    </xdr:to>
    <xdr:sp>
      <xdr:nvSpPr>
        <xdr:cNvPr id="10" name="Rectangle 13"/>
        <xdr:cNvSpPr>
          <a:spLocks/>
        </xdr:cNvSpPr>
      </xdr:nvSpPr>
      <xdr:spPr>
        <a:xfrm>
          <a:off x="4124325" y="2114550"/>
          <a:ext cx="304800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76200</xdr:rowOff>
    </xdr:from>
    <xdr:to>
      <xdr:col>3</xdr:col>
      <xdr:colOff>219075</xdr:colOff>
      <xdr:row>12</xdr:row>
      <xdr:rowOff>76200</xdr:rowOff>
    </xdr:to>
    <xdr:sp>
      <xdr:nvSpPr>
        <xdr:cNvPr id="11" name="Rectangle 15"/>
        <xdr:cNvSpPr>
          <a:spLocks/>
        </xdr:cNvSpPr>
      </xdr:nvSpPr>
      <xdr:spPr>
        <a:xfrm>
          <a:off x="2057400" y="1857375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28575</xdr:rowOff>
    </xdr:from>
    <xdr:to>
      <xdr:col>3</xdr:col>
      <xdr:colOff>219075</xdr:colOff>
      <xdr:row>14</xdr:row>
      <xdr:rowOff>28575</xdr:rowOff>
    </xdr:to>
    <xdr:sp>
      <xdr:nvSpPr>
        <xdr:cNvPr id="12" name="Rectangle 17"/>
        <xdr:cNvSpPr>
          <a:spLocks/>
        </xdr:cNvSpPr>
      </xdr:nvSpPr>
      <xdr:spPr>
        <a:xfrm>
          <a:off x="2057400" y="2133600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20</xdr:row>
      <xdr:rowOff>0</xdr:rowOff>
    </xdr:from>
    <xdr:to>
      <xdr:col>7</xdr:col>
      <xdr:colOff>0</xdr:colOff>
      <xdr:row>24</xdr:row>
      <xdr:rowOff>152400</xdr:rowOff>
    </xdr:to>
    <xdr:sp>
      <xdr:nvSpPr>
        <xdr:cNvPr id="13" name="Rectangle 20"/>
        <xdr:cNvSpPr>
          <a:spLocks/>
        </xdr:cNvSpPr>
      </xdr:nvSpPr>
      <xdr:spPr>
        <a:xfrm>
          <a:off x="1362075" y="3238500"/>
          <a:ext cx="4000500" cy="800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14</xdr:row>
      <xdr:rowOff>133350</xdr:rowOff>
    </xdr:from>
    <xdr:to>
      <xdr:col>7</xdr:col>
      <xdr:colOff>57150</xdr:colOff>
      <xdr:row>15</xdr:row>
      <xdr:rowOff>142875</xdr:rowOff>
    </xdr:to>
    <xdr:sp>
      <xdr:nvSpPr>
        <xdr:cNvPr id="14" name="Rectangle 21"/>
        <xdr:cNvSpPr>
          <a:spLocks/>
        </xdr:cNvSpPr>
      </xdr:nvSpPr>
      <xdr:spPr>
        <a:xfrm>
          <a:off x="1343025" y="2400300"/>
          <a:ext cx="4076700" cy="171450"/>
        </a:xfrm>
        <a:prstGeom prst="rect">
          <a:avLst/>
        </a:prstGeom>
        <a:gradFill rotWithShape="1">
          <a:gsLst>
            <a:gs pos="0">
              <a:srgbClr val="993300"/>
            </a:gs>
            <a:gs pos="100000">
              <a:srgbClr val="461700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9525</xdr:rowOff>
    </xdr:from>
    <xdr:to>
      <xdr:col>7</xdr:col>
      <xdr:colOff>428625</xdr:colOff>
      <xdr:row>20</xdr:row>
      <xdr:rowOff>9525</xdr:rowOff>
    </xdr:to>
    <xdr:sp>
      <xdr:nvSpPr>
        <xdr:cNvPr id="15" name="Line 22"/>
        <xdr:cNvSpPr>
          <a:spLocks/>
        </xdr:cNvSpPr>
      </xdr:nvSpPr>
      <xdr:spPr>
        <a:xfrm>
          <a:off x="5372100" y="3248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152400</xdr:rowOff>
    </xdr:from>
    <xdr:to>
      <xdr:col>7</xdr:col>
      <xdr:colOff>428625</xdr:colOff>
      <xdr:row>24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5362575" y="4038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27</xdr:row>
      <xdr:rowOff>123825</xdr:rowOff>
    </xdr:to>
    <xdr:sp>
      <xdr:nvSpPr>
        <xdr:cNvPr id="17" name="Line 24"/>
        <xdr:cNvSpPr>
          <a:spLocks/>
        </xdr:cNvSpPr>
      </xdr:nvSpPr>
      <xdr:spPr>
        <a:xfrm>
          <a:off x="5362575" y="4048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25</xdr:row>
      <xdr:rowOff>0</xdr:rowOff>
    </xdr:from>
    <xdr:to>
      <xdr:col>1</xdr:col>
      <xdr:colOff>676275</xdr:colOff>
      <xdr:row>27</xdr:row>
      <xdr:rowOff>76200</xdr:rowOff>
    </xdr:to>
    <xdr:sp>
      <xdr:nvSpPr>
        <xdr:cNvPr id="18" name="Line 26"/>
        <xdr:cNvSpPr>
          <a:spLocks/>
        </xdr:cNvSpPr>
      </xdr:nvSpPr>
      <xdr:spPr>
        <a:xfrm>
          <a:off x="1362075" y="4048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9</xdr:row>
      <xdr:rowOff>9525</xdr:rowOff>
    </xdr:from>
    <xdr:to>
      <xdr:col>7</xdr:col>
      <xdr:colOff>542925</xdr:colOff>
      <xdr:row>9</xdr:row>
      <xdr:rowOff>9525</xdr:rowOff>
    </xdr:to>
    <xdr:sp>
      <xdr:nvSpPr>
        <xdr:cNvPr id="19" name="Line 27"/>
        <xdr:cNvSpPr>
          <a:spLocks/>
        </xdr:cNvSpPr>
      </xdr:nvSpPr>
      <xdr:spPr>
        <a:xfrm>
          <a:off x="4791075" y="14668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16</xdr:row>
      <xdr:rowOff>0</xdr:rowOff>
    </xdr:from>
    <xdr:to>
      <xdr:col>7</xdr:col>
      <xdr:colOff>523875</xdr:colOff>
      <xdr:row>16</xdr:row>
      <xdr:rowOff>0</xdr:rowOff>
    </xdr:to>
    <xdr:sp>
      <xdr:nvSpPr>
        <xdr:cNvPr id="20" name="Line 28"/>
        <xdr:cNvSpPr>
          <a:spLocks/>
        </xdr:cNvSpPr>
      </xdr:nvSpPr>
      <xdr:spPr>
        <a:xfrm>
          <a:off x="4791075" y="25908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95250</xdr:rowOff>
    </xdr:from>
    <xdr:to>
      <xdr:col>7</xdr:col>
      <xdr:colOff>19050</xdr:colOff>
      <xdr:row>26</xdr:row>
      <xdr:rowOff>104775</xdr:rowOff>
    </xdr:to>
    <xdr:sp>
      <xdr:nvSpPr>
        <xdr:cNvPr id="21" name="Line 29"/>
        <xdr:cNvSpPr>
          <a:spLocks/>
        </xdr:cNvSpPr>
      </xdr:nvSpPr>
      <xdr:spPr>
        <a:xfrm>
          <a:off x="1371600" y="4305300"/>
          <a:ext cx="401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9525</xdr:rowOff>
    </xdr:from>
    <xdr:to>
      <xdr:col>7</xdr:col>
      <xdr:colOff>285750</xdr:colOff>
      <xdr:row>24</xdr:row>
      <xdr:rowOff>152400</xdr:rowOff>
    </xdr:to>
    <xdr:sp>
      <xdr:nvSpPr>
        <xdr:cNvPr id="22" name="Line 30"/>
        <xdr:cNvSpPr>
          <a:spLocks/>
        </xdr:cNvSpPr>
      </xdr:nvSpPr>
      <xdr:spPr>
        <a:xfrm>
          <a:off x="5648325" y="3248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9525</xdr:rowOff>
    </xdr:from>
    <xdr:to>
      <xdr:col>7</xdr:col>
      <xdr:colOff>314325</xdr:colOff>
      <xdr:row>16</xdr:row>
      <xdr:rowOff>9525</xdr:rowOff>
    </xdr:to>
    <xdr:sp>
      <xdr:nvSpPr>
        <xdr:cNvPr id="23" name="Line 31"/>
        <xdr:cNvSpPr>
          <a:spLocks/>
        </xdr:cNvSpPr>
      </xdr:nvSpPr>
      <xdr:spPr>
        <a:xfrm>
          <a:off x="5676900" y="14668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15</xdr:row>
      <xdr:rowOff>142875</xdr:rowOff>
    </xdr:from>
    <xdr:to>
      <xdr:col>1</xdr:col>
      <xdr:colOff>657225</xdr:colOff>
      <xdr:row>20</xdr:row>
      <xdr:rowOff>104775</xdr:rowOff>
    </xdr:to>
    <xdr:sp>
      <xdr:nvSpPr>
        <xdr:cNvPr id="24" name="Line 32"/>
        <xdr:cNvSpPr>
          <a:spLocks/>
        </xdr:cNvSpPr>
      </xdr:nvSpPr>
      <xdr:spPr>
        <a:xfrm>
          <a:off x="1343025" y="25717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20</xdr:row>
      <xdr:rowOff>95250</xdr:rowOff>
    </xdr:to>
    <xdr:sp>
      <xdr:nvSpPr>
        <xdr:cNvPr id="25" name="Line 34"/>
        <xdr:cNvSpPr>
          <a:spLocks/>
        </xdr:cNvSpPr>
      </xdr:nvSpPr>
      <xdr:spPr>
        <a:xfrm>
          <a:off x="5372100" y="2590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13</xdr:row>
      <xdr:rowOff>38100</xdr:rowOff>
    </xdr:from>
    <xdr:to>
      <xdr:col>6</xdr:col>
      <xdr:colOff>657225</xdr:colOff>
      <xdr:row>15</xdr:row>
      <xdr:rowOff>66675</xdr:rowOff>
    </xdr:to>
    <xdr:sp>
      <xdr:nvSpPr>
        <xdr:cNvPr id="26" name="Rectangle 36"/>
        <xdr:cNvSpPr>
          <a:spLocks/>
        </xdr:cNvSpPr>
      </xdr:nvSpPr>
      <xdr:spPr>
        <a:xfrm>
          <a:off x="4533900" y="2143125"/>
          <a:ext cx="238125" cy="35242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114300</xdr:rowOff>
    </xdr:from>
    <xdr:to>
      <xdr:col>6</xdr:col>
      <xdr:colOff>885825</xdr:colOff>
      <xdr:row>13</xdr:row>
      <xdr:rowOff>104775</xdr:rowOff>
    </xdr:to>
    <xdr:sp>
      <xdr:nvSpPr>
        <xdr:cNvPr id="27" name="AutoShape 38"/>
        <xdr:cNvSpPr>
          <a:spLocks/>
        </xdr:cNvSpPr>
      </xdr:nvSpPr>
      <xdr:spPr>
        <a:xfrm>
          <a:off x="4324350" y="2057400"/>
          <a:ext cx="685800" cy="152400"/>
        </a:xfrm>
        <a:prstGeom prst="triangle">
          <a:avLst/>
        </a:prstGeom>
        <a:gradFill rotWithShape="1">
          <a:gsLst>
            <a:gs pos="0">
              <a:srgbClr val="993300"/>
            </a:gs>
            <a:gs pos="100000">
              <a:srgbClr val="2F0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0</xdr:rowOff>
    </xdr:from>
    <xdr:to>
      <xdr:col>6</xdr:col>
      <xdr:colOff>781050</xdr:colOff>
      <xdr:row>16</xdr:row>
      <xdr:rowOff>76200</xdr:rowOff>
    </xdr:to>
    <xdr:sp>
      <xdr:nvSpPr>
        <xdr:cNvPr id="28" name="Rectangle 39"/>
        <xdr:cNvSpPr>
          <a:spLocks/>
        </xdr:cNvSpPr>
      </xdr:nvSpPr>
      <xdr:spPr>
        <a:xfrm>
          <a:off x="4419600" y="2590800"/>
          <a:ext cx="47625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323850</xdr:colOff>
      <xdr:row>15</xdr:row>
      <xdr:rowOff>85725</xdr:rowOff>
    </xdr:from>
    <xdr:to>
      <xdr:col>6</xdr:col>
      <xdr:colOff>762000</xdr:colOff>
      <xdr:row>16</xdr:row>
      <xdr:rowOff>0</xdr:rowOff>
    </xdr:to>
    <xdr:sp>
      <xdr:nvSpPr>
        <xdr:cNvPr id="29" name="Rectangle 40"/>
        <xdr:cNvSpPr>
          <a:spLocks/>
        </xdr:cNvSpPr>
      </xdr:nvSpPr>
      <xdr:spPr>
        <a:xfrm>
          <a:off x="4438650" y="2514600"/>
          <a:ext cx="43815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9525</xdr:rowOff>
    </xdr:from>
    <xdr:to>
      <xdr:col>6</xdr:col>
      <xdr:colOff>695325</xdr:colOff>
      <xdr:row>15</xdr:row>
      <xdr:rowOff>85725</xdr:rowOff>
    </xdr:to>
    <xdr:sp>
      <xdr:nvSpPr>
        <xdr:cNvPr id="30" name="Rectangle 41"/>
        <xdr:cNvSpPr>
          <a:spLocks/>
        </xdr:cNvSpPr>
      </xdr:nvSpPr>
      <xdr:spPr>
        <a:xfrm>
          <a:off x="4495800" y="2438400"/>
          <a:ext cx="3143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733425</xdr:colOff>
      <xdr:row>13</xdr:row>
      <xdr:rowOff>104775</xdr:rowOff>
    </xdr:from>
    <xdr:to>
      <xdr:col>6</xdr:col>
      <xdr:colOff>790575</xdr:colOff>
      <xdr:row>16</xdr:row>
      <xdr:rowOff>76200</xdr:rowOff>
    </xdr:to>
    <xdr:sp>
      <xdr:nvSpPr>
        <xdr:cNvPr id="31" name="Rectangle 44"/>
        <xdr:cNvSpPr>
          <a:spLocks/>
        </xdr:cNvSpPr>
      </xdr:nvSpPr>
      <xdr:spPr>
        <a:xfrm>
          <a:off x="4848225" y="2209800"/>
          <a:ext cx="57150" cy="45720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104775</xdr:rowOff>
    </xdr:from>
    <xdr:to>
      <xdr:col>6</xdr:col>
      <xdr:colOff>361950</xdr:colOff>
      <xdr:row>16</xdr:row>
      <xdr:rowOff>76200</xdr:rowOff>
    </xdr:to>
    <xdr:sp>
      <xdr:nvSpPr>
        <xdr:cNvPr id="32" name="Rectangle 45"/>
        <xdr:cNvSpPr>
          <a:spLocks/>
        </xdr:cNvSpPr>
      </xdr:nvSpPr>
      <xdr:spPr>
        <a:xfrm>
          <a:off x="4419600" y="2209800"/>
          <a:ext cx="57150" cy="45720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104775</xdr:rowOff>
    </xdr:from>
    <xdr:to>
      <xdr:col>5</xdr:col>
      <xdr:colOff>219075</xdr:colOff>
      <xdr:row>12</xdr:row>
      <xdr:rowOff>104775</xdr:rowOff>
    </xdr:to>
    <xdr:sp>
      <xdr:nvSpPr>
        <xdr:cNvPr id="33" name="Rectangle 47"/>
        <xdr:cNvSpPr>
          <a:spLocks/>
        </xdr:cNvSpPr>
      </xdr:nvSpPr>
      <xdr:spPr>
        <a:xfrm>
          <a:off x="3429000" y="1885950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219075</xdr:colOff>
      <xdr:row>10</xdr:row>
      <xdr:rowOff>142875</xdr:rowOff>
    </xdr:to>
    <xdr:sp>
      <xdr:nvSpPr>
        <xdr:cNvPr id="34" name="Rectangle 48"/>
        <xdr:cNvSpPr>
          <a:spLocks/>
        </xdr:cNvSpPr>
      </xdr:nvSpPr>
      <xdr:spPr>
        <a:xfrm>
          <a:off x="3429000" y="1600200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219075</xdr:colOff>
      <xdr:row>10</xdr:row>
      <xdr:rowOff>142875</xdr:rowOff>
    </xdr:to>
    <xdr:sp>
      <xdr:nvSpPr>
        <xdr:cNvPr id="35" name="Rectangle 49"/>
        <xdr:cNvSpPr>
          <a:spLocks/>
        </xdr:cNvSpPr>
      </xdr:nvSpPr>
      <xdr:spPr>
        <a:xfrm>
          <a:off x="2057400" y="1600200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219075</xdr:colOff>
      <xdr:row>14</xdr:row>
      <xdr:rowOff>19050</xdr:rowOff>
    </xdr:to>
    <xdr:sp>
      <xdr:nvSpPr>
        <xdr:cNvPr id="36" name="Rectangle 50"/>
        <xdr:cNvSpPr>
          <a:spLocks/>
        </xdr:cNvSpPr>
      </xdr:nvSpPr>
      <xdr:spPr>
        <a:xfrm>
          <a:off x="3429000" y="2124075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695325</xdr:colOff>
      <xdr:row>9</xdr:row>
      <xdr:rowOff>114300</xdr:rowOff>
    </xdr:from>
    <xdr:to>
      <xdr:col>6</xdr:col>
      <xdr:colOff>914400</xdr:colOff>
      <xdr:row>10</xdr:row>
      <xdr:rowOff>114300</xdr:rowOff>
    </xdr:to>
    <xdr:sp>
      <xdr:nvSpPr>
        <xdr:cNvPr id="37" name="Rectangle 51"/>
        <xdr:cNvSpPr>
          <a:spLocks/>
        </xdr:cNvSpPr>
      </xdr:nvSpPr>
      <xdr:spPr>
        <a:xfrm>
          <a:off x="4810125" y="1571625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704850</xdr:colOff>
      <xdr:row>11</xdr:row>
      <xdr:rowOff>85725</xdr:rowOff>
    </xdr:from>
    <xdr:to>
      <xdr:col>6</xdr:col>
      <xdr:colOff>923925</xdr:colOff>
      <xdr:row>12</xdr:row>
      <xdr:rowOff>85725</xdr:rowOff>
    </xdr:to>
    <xdr:sp>
      <xdr:nvSpPr>
        <xdr:cNvPr id="38" name="Rectangle 52"/>
        <xdr:cNvSpPr>
          <a:spLocks/>
        </xdr:cNvSpPr>
      </xdr:nvSpPr>
      <xdr:spPr>
        <a:xfrm>
          <a:off x="4819650" y="1866900"/>
          <a:ext cx="219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path path="rect">
            <a:fillToRect l="50000" t="50000" r="50000" b="50000"/>
          </a:path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76200</xdr:rowOff>
    </xdr:from>
    <xdr:to>
      <xdr:col>7</xdr:col>
      <xdr:colOff>323850</xdr:colOff>
      <xdr:row>9</xdr:row>
      <xdr:rowOff>0</xdr:rowOff>
    </xdr:to>
    <xdr:sp>
      <xdr:nvSpPr>
        <xdr:cNvPr id="39" name="AutoShape 54"/>
        <xdr:cNvSpPr>
          <a:spLocks/>
        </xdr:cNvSpPr>
      </xdr:nvSpPr>
      <xdr:spPr>
        <a:xfrm rot="10800000">
          <a:off x="1076325" y="885825"/>
          <a:ext cx="4610100" cy="571500"/>
        </a:xfrm>
        <a:prstGeom prst="trapezoid">
          <a:avLst/>
        </a:prstGeom>
        <a:gradFill rotWithShape="1">
          <a:gsLst>
            <a:gs pos="0">
              <a:srgbClr val="FF0000"/>
            </a:gs>
            <a:gs pos="100000">
              <a:srgbClr val="05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28575</xdr:rowOff>
    </xdr:from>
    <xdr:to>
      <xdr:col>4</xdr:col>
      <xdr:colOff>266700</xdr:colOff>
      <xdr:row>8</xdr:row>
      <xdr:rowOff>0</xdr:rowOff>
    </xdr:to>
    <xdr:sp>
      <xdr:nvSpPr>
        <xdr:cNvPr id="40" name="Rectangle 59"/>
        <xdr:cNvSpPr>
          <a:spLocks/>
        </xdr:cNvSpPr>
      </xdr:nvSpPr>
      <xdr:spPr>
        <a:xfrm>
          <a:off x="2819400" y="1000125"/>
          <a:ext cx="190500" cy="295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38100</xdr:rowOff>
    </xdr:from>
    <xdr:to>
      <xdr:col>5</xdr:col>
      <xdr:colOff>266700</xdr:colOff>
      <xdr:row>8</xdr:row>
      <xdr:rowOff>9525</xdr:rowOff>
    </xdr:to>
    <xdr:sp>
      <xdr:nvSpPr>
        <xdr:cNvPr id="41" name="Rectangle 60"/>
        <xdr:cNvSpPr>
          <a:spLocks/>
        </xdr:cNvSpPr>
      </xdr:nvSpPr>
      <xdr:spPr>
        <a:xfrm>
          <a:off x="3505200" y="1009650"/>
          <a:ext cx="190500" cy="295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28575</xdr:rowOff>
    </xdr:from>
    <xdr:to>
      <xdr:col>6</xdr:col>
      <xdr:colOff>285750</xdr:colOff>
      <xdr:row>8</xdr:row>
      <xdr:rowOff>0</xdr:rowOff>
    </xdr:to>
    <xdr:sp>
      <xdr:nvSpPr>
        <xdr:cNvPr id="42" name="Rectangle 61"/>
        <xdr:cNvSpPr>
          <a:spLocks/>
        </xdr:cNvSpPr>
      </xdr:nvSpPr>
      <xdr:spPr>
        <a:xfrm>
          <a:off x="4200525" y="1000125"/>
          <a:ext cx="200025" cy="295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28575</xdr:rowOff>
    </xdr:from>
    <xdr:to>
      <xdr:col>3</xdr:col>
      <xdr:colOff>352425</xdr:colOff>
      <xdr:row>8</xdr:row>
      <xdr:rowOff>0</xdr:rowOff>
    </xdr:to>
    <xdr:sp>
      <xdr:nvSpPr>
        <xdr:cNvPr id="43" name="Rectangle 64"/>
        <xdr:cNvSpPr>
          <a:spLocks/>
        </xdr:cNvSpPr>
      </xdr:nvSpPr>
      <xdr:spPr>
        <a:xfrm>
          <a:off x="2219325" y="1000125"/>
          <a:ext cx="190500" cy="295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142875</xdr:rowOff>
    </xdr:from>
    <xdr:to>
      <xdr:col>11</xdr:col>
      <xdr:colOff>180975</xdr:colOff>
      <xdr:row>23</xdr:row>
      <xdr:rowOff>38100</xdr:rowOff>
    </xdr:to>
    <xdr:sp>
      <xdr:nvSpPr>
        <xdr:cNvPr id="44" name="Line 66"/>
        <xdr:cNvSpPr>
          <a:spLocks/>
        </xdr:cNvSpPr>
      </xdr:nvSpPr>
      <xdr:spPr>
        <a:xfrm>
          <a:off x="8286750" y="354330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27</xdr:row>
      <xdr:rowOff>9525</xdr:rowOff>
    </xdr:from>
    <xdr:to>
      <xdr:col>13</xdr:col>
      <xdr:colOff>390525</xdr:colOff>
      <xdr:row>28</xdr:row>
      <xdr:rowOff>76200</xdr:rowOff>
    </xdr:to>
    <xdr:sp>
      <xdr:nvSpPr>
        <xdr:cNvPr id="45" name="Line 67"/>
        <xdr:cNvSpPr>
          <a:spLocks/>
        </xdr:cNvSpPr>
      </xdr:nvSpPr>
      <xdr:spPr>
        <a:xfrm>
          <a:off x="9867900" y="438150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47625</xdr:rowOff>
    </xdr:from>
    <xdr:to>
      <xdr:col>13</xdr:col>
      <xdr:colOff>390525</xdr:colOff>
      <xdr:row>28</xdr:row>
      <xdr:rowOff>85725</xdr:rowOff>
    </xdr:to>
    <xdr:sp>
      <xdr:nvSpPr>
        <xdr:cNvPr id="46" name="AutoShape 70"/>
        <xdr:cNvSpPr>
          <a:spLocks/>
        </xdr:cNvSpPr>
      </xdr:nvSpPr>
      <xdr:spPr>
        <a:xfrm>
          <a:off x="8286750" y="3771900"/>
          <a:ext cx="1581150" cy="8477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28</xdr:row>
      <xdr:rowOff>76200</xdr:rowOff>
    </xdr:from>
    <xdr:to>
      <xdr:col>20</xdr:col>
      <xdr:colOff>228600</xdr:colOff>
      <xdr:row>28</xdr:row>
      <xdr:rowOff>85725</xdr:rowOff>
    </xdr:to>
    <xdr:sp>
      <xdr:nvSpPr>
        <xdr:cNvPr id="47" name="AutoShape 71"/>
        <xdr:cNvSpPr>
          <a:spLocks/>
        </xdr:cNvSpPr>
      </xdr:nvSpPr>
      <xdr:spPr>
        <a:xfrm flipV="1">
          <a:off x="9867900" y="4610100"/>
          <a:ext cx="46386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9</xdr:row>
      <xdr:rowOff>114300</xdr:rowOff>
    </xdr:from>
    <xdr:to>
      <xdr:col>10</xdr:col>
      <xdr:colOff>161925</xdr:colOff>
      <xdr:row>9</xdr:row>
      <xdr:rowOff>114300</xdr:rowOff>
    </xdr:to>
    <xdr:sp>
      <xdr:nvSpPr>
        <xdr:cNvPr id="48" name="Line 72"/>
        <xdr:cNvSpPr>
          <a:spLocks/>
        </xdr:cNvSpPr>
      </xdr:nvSpPr>
      <xdr:spPr>
        <a:xfrm>
          <a:off x="758190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152400</xdr:rowOff>
    </xdr:from>
    <xdr:to>
      <xdr:col>13</xdr:col>
      <xdr:colOff>476250</xdr:colOff>
      <xdr:row>20</xdr:row>
      <xdr:rowOff>28575</xdr:rowOff>
    </xdr:to>
    <xdr:sp>
      <xdr:nvSpPr>
        <xdr:cNvPr id="49" name="AutoShape 76"/>
        <xdr:cNvSpPr>
          <a:spLocks/>
        </xdr:cNvSpPr>
      </xdr:nvSpPr>
      <xdr:spPr>
        <a:xfrm>
          <a:off x="8372475" y="2419350"/>
          <a:ext cx="1581150" cy="8477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476250</xdr:colOff>
      <xdr:row>20</xdr:row>
      <xdr:rowOff>28575</xdr:rowOff>
    </xdr:from>
    <xdr:to>
      <xdr:col>19</xdr:col>
      <xdr:colOff>476250</xdr:colOff>
      <xdr:row>20</xdr:row>
      <xdr:rowOff>28575</xdr:rowOff>
    </xdr:to>
    <xdr:sp>
      <xdr:nvSpPr>
        <xdr:cNvPr id="50" name="Line 79"/>
        <xdr:cNvSpPr>
          <a:spLocks/>
        </xdr:cNvSpPr>
      </xdr:nvSpPr>
      <xdr:spPr>
        <a:xfrm flipV="1">
          <a:off x="9953625" y="3267075"/>
          <a:ext cx="4114800" cy="0"/>
        </a:xfrm>
        <a:prstGeom prst="line">
          <a:avLst/>
        </a:prstGeom>
        <a:noFill/>
        <a:ln w="762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19050</xdr:rowOff>
    </xdr:from>
    <xdr:to>
      <xdr:col>19</xdr:col>
      <xdr:colOff>447675</xdr:colOff>
      <xdr:row>20</xdr:row>
      <xdr:rowOff>9525</xdr:rowOff>
    </xdr:to>
    <xdr:sp>
      <xdr:nvSpPr>
        <xdr:cNvPr id="51" name="AutoShape 80"/>
        <xdr:cNvSpPr>
          <a:spLocks/>
        </xdr:cNvSpPr>
      </xdr:nvSpPr>
      <xdr:spPr>
        <a:xfrm>
          <a:off x="12420600" y="2447925"/>
          <a:ext cx="1619250" cy="8001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104775</xdr:rowOff>
    </xdr:from>
    <xdr:to>
      <xdr:col>13</xdr:col>
      <xdr:colOff>476250</xdr:colOff>
      <xdr:row>25</xdr:row>
      <xdr:rowOff>142875</xdr:rowOff>
    </xdr:to>
    <xdr:sp>
      <xdr:nvSpPr>
        <xdr:cNvPr id="52" name="AutoShape 81"/>
        <xdr:cNvSpPr>
          <a:spLocks/>
        </xdr:cNvSpPr>
      </xdr:nvSpPr>
      <xdr:spPr>
        <a:xfrm>
          <a:off x="8372475" y="3343275"/>
          <a:ext cx="1581150" cy="8477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476250</xdr:colOff>
      <xdr:row>19</xdr:row>
      <xdr:rowOff>152400</xdr:rowOff>
    </xdr:from>
    <xdr:to>
      <xdr:col>19</xdr:col>
      <xdr:colOff>476250</xdr:colOff>
      <xdr:row>25</xdr:row>
      <xdr:rowOff>104775</xdr:rowOff>
    </xdr:to>
    <xdr:sp>
      <xdr:nvSpPr>
        <xdr:cNvPr id="53" name="AutoShape 82"/>
        <xdr:cNvSpPr>
          <a:spLocks/>
        </xdr:cNvSpPr>
      </xdr:nvSpPr>
      <xdr:spPr>
        <a:xfrm>
          <a:off x="14068425" y="3228975"/>
          <a:ext cx="0" cy="923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457200</xdr:colOff>
      <xdr:row>25</xdr:row>
      <xdr:rowOff>133350</xdr:rowOff>
    </xdr:from>
    <xdr:to>
      <xdr:col>19</xdr:col>
      <xdr:colOff>485775</xdr:colOff>
      <xdr:row>25</xdr:row>
      <xdr:rowOff>142875</xdr:rowOff>
    </xdr:to>
    <xdr:sp>
      <xdr:nvSpPr>
        <xdr:cNvPr id="54" name="Line 83"/>
        <xdr:cNvSpPr>
          <a:spLocks/>
        </xdr:cNvSpPr>
      </xdr:nvSpPr>
      <xdr:spPr>
        <a:xfrm flipV="1">
          <a:off x="9934575" y="4181475"/>
          <a:ext cx="4143375" cy="9525"/>
        </a:xfrm>
        <a:prstGeom prst="line">
          <a:avLst/>
        </a:prstGeom>
        <a:noFill/>
        <a:ln w="762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342900</xdr:colOff>
      <xdr:row>15</xdr:row>
      <xdr:rowOff>28575</xdr:rowOff>
    </xdr:from>
    <xdr:to>
      <xdr:col>11</xdr:col>
      <xdr:colOff>342900</xdr:colOff>
      <xdr:row>20</xdr:row>
      <xdr:rowOff>142875</xdr:rowOff>
    </xdr:to>
    <xdr:sp>
      <xdr:nvSpPr>
        <xdr:cNvPr id="55" name="Line 85"/>
        <xdr:cNvSpPr>
          <a:spLocks/>
        </xdr:cNvSpPr>
      </xdr:nvSpPr>
      <xdr:spPr>
        <a:xfrm>
          <a:off x="8448675" y="2457450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476250</xdr:colOff>
      <xdr:row>20</xdr:row>
      <xdr:rowOff>28575</xdr:rowOff>
    </xdr:from>
    <xdr:to>
      <xdr:col>13</xdr:col>
      <xdr:colOff>476250</xdr:colOff>
      <xdr:row>25</xdr:row>
      <xdr:rowOff>142875</xdr:rowOff>
    </xdr:to>
    <xdr:sp>
      <xdr:nvSpPr>
        <xdr:cNvPr id="56" name="Line 86"/>
        <xdr:cNvSpPr>
          <a:spLocks/>
        </xdr:cNvSpPr>
      </xdr:nvSpPr>
      <xdr:spPr>
        <a:xfrm>
          <a:off x="9953625" y="3267075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428625</xdr:colOff>
      <xdr:row>20</xdr:row>
      <xdr:rowOff>38100</xdr:rowOff>
    </xdr:from>
    <xdr:to>
      <xdr:col>19</xdr:col>
      <xdr:colOff>428625</xdr:colOff>
      <xdr:row>25</xdr:row>
      <xdr:rowOff>152400</xdr:rowOff>
    </xdr:to>
    <xdr:sp>
      <xdr:nvSpPr>
        <xdr:cNvPr id="57" name="Line 87"/>
        <xdr:cNvSpPr>
          <a:spLocks/>
        </xdr:cNvSpPr>
      </xdr:nvSpPr>
      <xdr:spPr>
        <a:xfrm>
          <a:off x="14020800" y="3276600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133350</xdr:rowOff>
    </xdr:from>
    <xdr:to>
      <xdr:col>13</xdr:col>
      <xdr:colOff>390525</xdr:colOff>
      <xdr:row>27</xdr:row>
      <xdr:rowOff>0</xdr:rowOff>
    </xdr:to>
    <xdr:sp>
      <xdr:nvSpPr>
        <xdr:cNvPr id="58" name="AutoShape 89"/>
        <xdr:cNvSpPr>
          <a:spLocks/>
        </xdr:cNvSpPr>
      </xdr:nvSpPr>
      <xdr:spPr>
        <a:xfrm>
          <a:off x="8286750" y="3533775"/>
          <a:ext cx="1581150" cy="8382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27</xdr:row>
      <xdr:rowOff>0</xdr:rowOff>
    </xdr:from>
    <xdr:to>
      <xdr:col>20</xdr:col>
      <xdr:colOff>200025</xdr:colOff>
      <xdr:row>27</xdr:row>
      <xdr:rowOff>0</xdr:rowOff>
    </xdr:to>
    <xdr:sp>
      <xdr:nvSpPr>
        <xdr:cNvPr id="59" name="AutoShape 90"/>
        <xdr:cNvSpPr>
          <a:spLocks/>
        </xdr:cNvSpPr>
      </xdr:nvSpPr>
      <xdr:spPr>
        <a:xfrm>
          <a:off x="9867900" y="4371975"/>
          <a:ext cx="46101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428625</xdr:colOff>
      <xdr:row>25</xdr:row>
      <xdr:rowOff>57150</xdr:rowOff>
    </xdr:from>
    <xdr:to>
      <xdr:col>20</xdr:col>
      <xdr:colOff>200025</xdr:colOff>
      <xdr:row>26</xdr:row>
      <xdr:rowOff>152400</xdr:rowOff>
    </xdr:to>
    <xdr:sp>
      <xdr:nvSpPr>
        <xdr:cNvPr id="60" name="Line 92"/>
        <xdr:cNvSpPr>
          <a:spLocks/>
        </xdr:cNvSpPr>
      </xdr:nvSpPr>
      <xdr:spPr>
        <a:xfrm flipH="1" flipV="1">
          <a:off x="14020800" y="4105275"/>
          <a:ext cx="45720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133350</xdr:rowOff>
    </xdr:from>
    <xdr:to>
      <xdr:col>11</xdr:col>
      <xdr:colOff>619125</xdr:colOff>
      <xdr:row>21</xdr:row>
      <xdr:rowOff>133350</xdr:rowOff>
    </xdr:to>
    <xdr:sp>
      <xdr:nvSpPr>
        <xdr:cNvPr id="61" name="Line 93"/>
        <xdr:cNvSpPr>
          <a:spLocks/>
        </xdr:cNvSpPr>
      </xdr:nvSpPr>
      <xdr:spPr>
        <a:xfrm>
          <a:off x="8286750" y="3533775"/>
          <a:ext cx="438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628650</xdr:colOff>
      <xdr:row>21</xdr:row>
      <xdr:rowOff>133350</xdr:rowOff>
    </xdr:from>
    <xdr:to>
      <xdr:col>18</xdr:col>
      <xdr:colOff>180975</xdr:colOff>
      <xdr:row>21</xdr:row>
      <xdr:rowOff>133350</xdr:rowOff>
    </xdr:to>
    <xdr:sp>
      <xdr:nvSpPr>
        <xdr:cNvPr id="62" name="Line 96"/>
        <xdr:cNvSpPr>
          <a:spLocks/>
        </xdr:cNvSpPr>
      </xdr:nvSpPr>
      <xdr:spPr>
        <a:xfrm>
          <a:off x="8734425" y="3533775"/>
          <a:ext cx="43529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171450</xdr:colOff>
      <xdr:row>21</xdr:row>
      <xdr:rowOff>152400</xdr:rowOff>
    </xdr:from>
    <xdr:to>
      <xdr:col>19</xdr:col>
      <xdr:colOff>409575</xdr:colOff>
      <xdr:row>25</xdr:row>
      <xdr:rowOff>47625</xdr:rowOff>
    </xdr:to>
    <xdr:sp>
      <xdr:nvSpPr>
        <xdr:cNvPr id="63" name="Line 97"/>
        <xdr:cNvSpPr>
          <a:spLocks/>
        </xdr:cNvSpPr>
      </xdr:nvSpPr>
      <xdr:spPr>
        <a:xfrm flipH="1" flipV="1">
          <a:off x="13077825" y="3552825"/>
          <a:ext cx="923925" cy="542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104775</xdr:colOff>
      <xdr:row>16</xdr:row>
      <xdr:rowOff>123825</xdr:rowOff>
    </xdr:from>
    <xdr:to>
      <xdr:col>12</xdr:col>
      <xdr:colOff>104775</xdr:colOff>
      <xdr:row>22</xdr:row>
      <xdr:rowOff>66675</xdr:rowOff>
    </xdr:to>
    <xdr:sp>
      <xdr:nvSpPr>
        <xdr:cNvPr id="64" name="Line 99"/>
        <xdr:cNvSpPr>
          <a:spLocks/>
        </xdr:cNvSpPr>
      </xdr:nvSpPr>
      <xdr:spPr>
        <a:xfrm>
          <a:off x="8896350" y="2714625"/>
          <a:ext cx="0" cy="9144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628650</xdr:colOff>
      <xdr:row>18</xdr:row>
      <xdr:rowOff>85725</xdr:rowOff>
    </xdr:from>
    <xdr:to>
      <xdr:col>12</xdr:col>
      <xdr:colOff>628650</xdr:colOff>
      <xdr:row>24</xdr:row>
      <xdr:rowOff>19050</xdr:rowOff>
    </xdr:to>
    <xdr:sp>
      <xdr:nvSpPr>
        <xdr:cNvPr id="65" name="Line 100"/>
        <xdr:cNvSpPr>
          <a:spLocks/>
        </xdr:cNvSpPr>
      </xdr:nvSpPr>
      <xdr:spPr>
        <a:xfrm>
          <a:off x="9420225" y="3000375"/>
          <a:ext cx="0" cy="9048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619125</xdr:colOff>
      <xdr:row>20</xdr:row>
      <xdr:rowOff>19050</xdr:rowOff>
    </xdr:from>
    <xdr:to>
      <xdr:col>14</xdr:col>
      <xdr:colOff>619125</xdr:colOff>
      <xdr:row>25</xdr:row>
      <xdr:rowOff>142875</xdr:rowOff>
    </xdr:to>
    <xdr:sp>
      <xdr:nvSpPr>
        <xdr:cNvPr id="66" name="Line 101"/>
        <xdr:cNvSpPr>
          <a:spLocks/>
        </xdr:cNvSpPr>
      </xdr:nvSpPr>
      <xdr:spPr>
        <a:xfrm>
          <a:off x="10782300" y="3257550"/>
          <a:ext cx="0" cy="933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76200</xdr:colOff>
      <xdr:row>20</xdr:row>
      <xdr:rowOff>19050</xdr:rowOff>
    </xdr:from>
    <xdr:to>
      <xdr:col>16</xdr:col>
      <xdr:colOff>76200</xdr:colOff>
      <xdr:row>25</xdr:row>
      <xdr:rowOff>133350</xdr:rowOff>
    </xdr:to>
    <xdr:sp>
      <xdr:nvSpPr>
        <xdr:cNvPr id="67" name="Line 102"/>
        <xdr:cNvSpPr>
          <a:spLocks/>
        </xdr:cNvSpPr>
      </xdr:nvSpPr>
      <xdr:spPr>
        <a:xfrm>
          <a:off x="11610975" y="3257550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200025</xdr:colOff>
      <xdr:row>20</xdr:row>
      <xdr:rowOff>28575</xdr:rowOff>
    </xdr:from>
    <xdr:to>
      <xdr:col>17</xdr:col>
      <xdr:colOff>200025</xdr:colOff>
      <xdr:row>25</xdr:row>
      <xdr:rowOff>142875</xdr:rowOff>
    </xdr:to>
    <xdr:sp>
      <xdr:nvSpPr>
        <xdr:cNvPr id="68" name="Line 103"/>
        <xdr:cNvSpPr>
          <a:spLocks/>
        </xdr:cNvSpPr>
      </xdr:nvSpPr>
      <xdr:spPr>
        <a:xfrm>
          <a:off x="12420600" y="3267075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38100</xdr:rowOff>
    </xdr:from>
    <xdr:to>
      <xdr:col>18</xdr:col>
      <xdr:colOff>314325</xdr:colOff>
      <xdr:row>25</xdr:row>
      <xdr:rowOff>152400</xdr:rowOff>
    </xdr:to>
    <xdr:sp>
      <xdr:nvSpPr>
        <xdr:cNvPr id="69" name="Line 104"/>
        <xdr:cNvSpPr>
          <a:spLocks/>
        </xdr:cNvSpPr>
      </xdr:nvSpPr>
      <xdr:spPr>
        <a:xfrm>
          <a:off x="13220700" y="3276600"/>
          <a:ext cx="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504825</xdr:colOff>
      <xdr:row>15</xdr:row>
      <xdr:rowOff>133350</xdr:rowOff>
    </xdr:from>
    <xdr:to>
      <xdr:col>17</xdr:col>
      <xdr:colOff>523875</xdr:colOff>
      <xdr:row>21</xdr:row>
      <xdr:rowOff>85725</xdr:rowOff>
    </xdr:to>
    <xdr:sp>
      <xdr:nvSpPr>
        <xdr:cNvPr id="70" name="Line 105"/>
        <xdr:cNvSpPr>
          <a:spLocks/>
        </xdr:cNvSpPr>
      </xdr:nvSpPr>
      <xdr:spPr>
        <a:xfrm>
          <a:off x="12725400" y="2562225"/>
          <a:ext cx="19050" cy="923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514350</xdr:colOff>
      <xdr:row>18</xdr:row>
      <xdr:rowOff>28575</xdr:rowOff>
    </xdr:from>
    <xdr:to>
      <xdr:col>18</xdr:col>
      <xdr:colOff>523875</xdr:colOff>
      <xdr:row>23</xdr:row>
      <xdr:rowOff>123825</xdr:rowOff>
    </xdr:to>
    <xdr:sp>
      <xdr:nvSpPr>
        <xdr:cNvPr id="71" name="Line 106"/>
        <xdr:cNvSpPr>
          <a:spLocks/>
        </xdr:cNvSpPr>
      </xdr:nvSpPr>
      <xdr:spPr>
        <a:xfrm>
          <a:off x="13420725" y="2943225"/>
          <a:ext cx="9525" cy="9048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228600</xdr:colOff>
      <xdr:row>20</xdr:row>
      <xdr:rowOff>85725</xdr:rowOff>
    </xdr:from>
    <xdr:to>
      <xdr:col>19</xdr:col>
      <xdr:colOff>428625</xdr:colOff>
      <xdr:row>25</xdr:row>
      <xdr:rowOff>123825</xdr:rowOff>
    </xdr:to>
    <xdr:sp>
      <xdr:nvSpPr>
        <xdr:cNvPr id="72" name="AutoShape 107"/>
        <xdr:cNvSpPr>
          <a:spLocks/>
        </xdr:cNvSpPr>
      </xdr:nvSpPr>
      <xdr:spPr>
        <a:xfrm>
          <a:off x="12449175" y="3324225"/>
          <a:ext cx="1571625" cy="8477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26</xdr:row>
      <xdr:rowOff>152400</xdr:rowOff>
    </xdr:from>
    <xdr:to>
      <xdr:col>20</xdr:col>
      <xdr:colOff>200025</xdr:colOff>
      <xdr:row>28</xdr:row>
      <xdr:rowOff>57150</xdr:rowOff>
    </xdr:to>
    <xdr:sp>
      <xdr:nvSpPr>
        <xdr:cNvPr id="73" name="Line 111"/>
        <xdr:cNvSpPr>
          <a:spLocks/>
        </xdr:cNvSpPr>
      </xdr:nvSpPr>
      <xdr:spPr>
        <a:xfrm>
          <a:off x="14478000" y="43624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180975</xdr:colOff>
      <xdr:row>26</xdr:row>
      <xdr:rowOff>152400</xdr:rowOff>
    </xdr:from>
    <xdr:to>
      <xdr:col>21</xdr:col>
      <xdr:colOff>171450</xdr:colOff>
      <xdr:row>26</xdr:row>
      <xdr:rowOff>152400</xdr:rowOff>
    </xdr:to>
    <xdr:sp>
      <xdr:nvSpPr>
        <xdr:cNvPr id="74" name="Line 112"/>
        <xdr:cNvSpPr>
          <a:spLocks/>
        </xdr:cNvSpPr>
      </xdr:nvSpPr>
      <xdr:spPr>
        <a:xfrm>
          <a:off x="14458950" y="4362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28</xdr:row>
      <xdr:rowOff>76200</xdr:rowOff>
    </xdr:from>
    <xdr:to>
      <xdr:col>21</xdr:col>
      <xdr:colOff>200025</xdr:colOff>
      <xdr:row>28</xdr:row>
      <xdr:rowOff>76200</xdr:rowOff>
    </xdr:to>
    <xdr:sp>
      <xdr:nvSpPr>
        <xdr:cNvPr id="75" name="Line 113"/>
        <xdr:cNvSpPr>
          <a:spLocks/>
        </xdr:cNvSpPr>
      </xdr:nvSpPr>
      <xdr:spPr>
        <a:xfrm>
          <a:off x="14478000" y="4610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390525</xdr:colOff>
      <xdr:row>28</xdr:row>
      <xdr:rowOff>76200</xdr:rowOff>
    </xdr:from>
    <xdr:to>
      <xdr:col>15</xdr:col>
      <xdr:colOff>228600</xdr:colOff>
      <xdr:row>32</xdr:row>
      <xdr:rowOff>47625</xdr:rowOff>
    </xdr:to>
    <xdr:sp>
      <xdr:nvSpPr>
        <xdr:cNvPr id="76" name="Line 114"/>
        <xdr:cNvSpPr>
          <a:spLocks/>
        </xdr:cNvSpPr>
      </xdr:nvSpPr>
      <xdr:spPr>
        <a:xfrm>
          <a:off x="9867900" y="4610100"/>
          <a:ext cx="1209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228600</xdr:colOff>
      <xdr:row>28</xdr:row>
      <xdr:rowOff>76200</xdr:rowOff>
    </xdr:from>
    <xdr:to>
      <xdr:col>22</xdr:col>
      <xdr:colOff>66675</xdr:colOff>
      <xdr:row>32</xdr:row>
      <xdr:rowOff>47625</xdr:rowOff>
    </xdr:to>
    <xdr:sp>
      <xdr:nvSpPr>
        <xdr:cNvPr id="77" name="Line 115"/>
        <xdr:cNvSpPr>
          <a:spLocks/>
        </xdr:cNvSpPr>
      </xdr:nvSpPr>
      <xdr:spPr>
        <a:xfrm>
          <a:off x="14506575" y="4610100"/>
          <a:ext cx="1209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23</xdr:row>
      <xdr:rowOff>38100</xdr:rowOff>
    </xdr:from>
    <xdr:to>
      <xdr:col>11</xdr:col>
      <xdr:colOff>180975</xdr:colOff>
      <xdr:row>23</xdr:row>
      <xdr:rowOff>38100</xdr:rowOff>
    </xdr:to>
    <xdr:sp>
      <xdr:nvSpPr>
        <xdr:cNvPr id="78" name="Line 116"/>
        <xdr:cNvSpPr>
          <a:spLocks/>
        </xdr:cNvSpPr>
      </xdr:nvSpPr>
      <xdr:spPr>
        <a:xfrm flipH="1">
          <a:off x="7496175" y="3762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28</xdr:row>
      <xdr:rowOff>76200</xdr:rowOff>
    </xdr:from>
    <xdr:to>
      <xdr:col>13</xdr:col>
      <xdr:colOff>371475</xdr:colOff>
      <xdr:row>28</xdr:row>
      <xdr:rowOff>76200</xdr:rowOff>
    </xdr:to>
    <xdr:sp>
      <xdr:nvSpPr>
        <xdr:cNvPr id="79" name="Line 117"/>
        <xdr:cNvSpPr>
          <a:spLocks/>
        </xdr:cNvSpPr>
      </xdr:nvSpPr>
      <xdr:spPr>
        <a:xfrm flipH="1">
          <a:off x="8562975" y="4610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23</xdr:row>
      <xdr:rowOff>38100</xdr:rowOff>
    </xdr:from>
    <xdr:to>
      <xdr:col>12</xdr:col>
      <xdr:colOff>428625</xdr:colOff>
      <xdr:row>28</xdr:row>
      <xdr:rowOff>76200</xdr:rowOff>
    </xdr:to>
    <xdr:sp>
      <xdr:nvSpPr>
        <xdr:cNvPr id="80" name="Line 119"/>
        <xdr:cNvSpPr>
          <a:spLocks/>
        </xdr:cNvSpPr>
      </xdr:nvSpPr>
      <xdr:spPr>
        <a:xfrm>
          <a:off x="7724775" y="3762375"/>
          <a:ext cx="1495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523875</xdr:colOff>
      <xdr:row>31</xdr:row>
      <xdr:rowOff>0</xdr:rowOff>
    </xdr:from>
    <xdr:to>
      <xdr:col>21</xdr:col>
      <xdr:colOff>333375</xdr:colOff>
      <xdr:row>31</xdr:row>
      <xdr:rowOff>0</xdr:rowOff>
    </xdr:to>
    <xdr:sp>
      <xdr:nvSpPr>
        <xdr:cNvPr id="81" name="Line 120"/>
        <xdr:cNvSpPr>
          <a:spLocks/>
        </xdr:cNvSpPr>
      </xdr:nvSpPr>
      <xdr:spPr>
        <a:xfrm>
          <a:off x="10687050" y="502920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66675</xdr:rowOff>
    </xdr:from>
    <xdr:to>
      <xdr:col>21</xdr:col>
      <xdr:colOff>9525</xdr:colOff>
      <xdr:row>27</xdr:row>
      <xdr:rowOff>0</xdr:rowOff>
    </xdr:to>
    <xdr:sp>
      <xdr:nvSpPr>
        <xdr:cNvPr id="82" name="Line 121"/>
        <xdr:cNvSpPr>
          <a:spLocks/>
        </xdr:cNvSpPr>
      </xdr:nvSpPr>
      <xdr:spPr>
        <a:xfrm>
          <a:off x="14973300" y="4114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76200</xdr:rowOff>
    </xdr:from>
    <xdr:to>
      <xdr:col>21</xdr:col>
      <xdr:colOff>9525</xdr:colOff>
      <xdr:row>29</xdr:row>
      <xdr:rowOff>85725</xdr:rowOff>
    </xdr:to>
    <xdr:sp>
      <xdr:nvSpPr>
        <xdr:cNvPr id="83" name="Line 123"/>
        <xdr:cNvSpPr>
          <a:spLocks/>
        </xdr:cNvSpPr>
      </xdr:nvSpPr>
      <xdr:spPr>
        <a:xfrm flipV="1">
          <a:off x="14963775" y="46101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152400</xdr:rowOff>
    </xdr:from>
    <xdr:to>
      <xdr:col>21</xdr:col>
      <xdr:colOff>9525</xdr:colOff>
      <xdr:row>28</xdr:row>
      <xdr:rowOff>76200</xdr:rowOff>
    </xdr:to>
    <xdr:sp>
      <xdr:nvSpPr>
        <xdr:cNvPr id="84" name="Line 124"/>
        <xdr:cNvSpPr>
          <a:spLocks/>
        </xdr:cNvSpPr>
      </xdr:nvSpPr>
      <xdr:spPr>
        <a:xfrm>
          <a:off x="14973300" y="4362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485775</xdr:colOff>
      <xdr:row>20</xdr:row>
      <xdr:rowOff>0</xdr:rowOff>
    </xdr:from>
    <xdr:to>
      <xdr:col>21</xdr:col>
      <xdr:colOff>171450</xdr:colOff>
      <xdr:row>20</xdr:row>
      <xdr:rowOff>0</xdr:rowOff>
    </xdr:to>
    <xdr:sp>
      <xdr:nvSpPr>
        <xdr:cNvPr id="85" name="Line 125"/>
        <xdr:cNvSpPr>
          <a:spLocks/>
        </xdr:cNvSpPr>
      </xdr:nvSpPr>
      <xdr:spPr>
        <a:xfrm>
          <a:off x="14077950" y="32385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485775</xdr:colOff>
      <xdr:row>26</xdr:row>
      <xdr:rowOff>0</xdr:rowOff>
    </xdr:from>
    <xdr:to>
      <xdr:col>20</xdr:col>
      <xdr:colOff>457200</xdr:colOff>
      <xdr:row>26</xdr:row>
      <xdr:rowOff>0</xdr:rowOff>
    </xdr:to>
    <xdr:sp>
      <xdr:nvSpPr>
        <xdr:cNvPr id="86" name="Line 126"/>
        <xdr:cNvSpPr>
          <a:spLocks/>
        </xdr:cNvSpPr>
      </xdr:nvSpPr>
      <xdr:spPr>
        <a:xfrm>
          <a:off x="14077950" y="4210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142875</xdr:rowOff>
    </xdr:from>
    <xdr:to>
      <xdr:col>19</xdr:col>
      <xdr:colOff>476250</xdr:colOff>
      <xdr:row>14</xdr:row>
      <xdr:rowOff>142875</xdr:rowOff>
    </xdr:to>
    <xdr:sp>
      <xdr:nvSpPr>
        <xdr:cNvPr id="87" name="Line 127"/>
        <xdr:cNvSpPr>
          <a:spLocks/>
        </xdr:cNvSpPr>
      </xdr:nvSpPr>
      <xdr:spPr>
        <a:xfrm>
          <a:off x="12449175" y="24098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304800</xdr:colOff>
      <xdr:row>16</xdr:row>
      <xdr:rowOff>152400</xdr:rowOff>
    </xdr:from>
    <xdr:to>
      <xdr:col>18</xdr:col>
      <xdr:colOff>28575</xdr:colOff>
      <xdr:row>16</xdr:row>
      <xdr:rowOff>152400</xdr:rowOff>
    </xdr:to>
    <xdr:sp>
      <xdr:nvSpPr>
        <xdr:cNvPr id="88" name="Line 129"/>
        <xdr:cNvSpPr>
          <a:spLocks/>
        </xdr:cNvSpPr>
      </xdr:nvSpPr>
      <xdr:spPr>
        <a:xfrm>
          <a:off x="9096375" y="274320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342900</xdr:colOff>
      <xdr:row>14</xdr:row>
      <xdr:rowOff>123825</xdr:rowOff>
    </xdr:from>
    <xdr:to>
      <xdr:col>20</xdr:col>
      <xdr:colOff>542925</xdr:colOff>
      <xdr:row>20</xdr:row>
      <xdr:rowOff>0</xdr:rowOff>
    </xdr:to>
    <xdr:sp>
      <xdr:nvSpPr>
        <xdr:cNvPr id="89" name="Line 130"/>
        <xdr:cNvSpPr>
          <a:spLocks/>
        </xdr:cNvSpPr>
      </xdr:nvSpPr>
      <xdr:spPr>
        <a:xfrm>
          <a:off x="13249275" y="2390775"/>
          <a:ext cx="15716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20</xdr:row>
      <xdr:rowOff>0</xdr:rowOff>
    </xdr:from>
    <xdr:to>
      <xdr:col>20</xdr:col>
      <xdr:colOff>200025</xdr:colOff>
      <xdr:row>26</xdr:row>
      <xdr:rowOff>0</xdr:rowOff>
    </xdr:to>
    <xdr:sp>
      <xdr:nvSpPr>
        <xdr:cNvPr id="90" name="Line 131"/>
        <xdr:cNvSpPr>
          <a:spLocks/>
        </xdr:cNvSpPr>
      </xdr:nvSpPr>
      <xdr:spPr>
        <a:xfrm>
          <a:off x="14478000" y="32385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D12" sqref="D12"/>
    </sheetView>
  </sheetViews>
  <sheetFormatPr defaultColWidth="9.00390625" defaultRowHeight="12.75"/>
  <cols>
    <col min="4" max="4" width="14.25390625" style="0" customWidth="1"/>
    <col min="5" max="5" width="10.00390625" style="0" customWidth="1"/>
    <col min="8" max="8" width="10.25390625" style="0" bestFit="1" customWidth="1"/>
    <col min="9" max="9" width="10.25390625" style="0" customWidth="1"/>
    <col min="10" max="10" width="10.375" style="0" customWidth="1"/>
    <col min="11" max="11" width="11.625" style="0" customWidth="1"/>
  </cols>
  <sheetData>
    <row r="2" spans="4:7" ht="12.75">
      <c r="D2" s="37" t="s">
        <v>52</v>
      </c>
      <c r="E2" s="37"/>
      <c r="F2" s="37"/>
      <c r="G2" s="37"/>
    </row>
    <row r="3" ht="13.5" thickBot="1"/>
    <row r="4" spans="1:11" ht="12.75">
      <c r="A4" s="10"/>
      <c r="B4" s="38" t="s">
        <v>46</v>
      </c>
      <c r="C4" s="11"/>
      <c r="D4" s="11"/>
      <c r="E4" s="7"/>
      <c r="F4" s="10"/>
      <c r="G4" s="38" t="s">
        <v>49</v>
      </c>
      <c r="H4" s="38"/>
      <c r="I4" s="11"/>
      <c r="J4" s="11"/>
      <c r="K4" s="7"/>
    </row>
    <row r="5" spans="1:11" ht="12.75">
      <c r="A5" s="6"/>
      <c r="B5" s="1"/>
      <c r="C5" s="1"/>
      <c r="D5" s="1"/>
      <c r="E5" s="5"/>
      <c r="F5" s="6"/>
      <c r="G5" s="1"/>
      <c r="H5" s="1"/>
      <c r="I5" s="1"/>
      <c r="J5" s="1"/>
      <c r="K5" s="5"/>
    </row>
    <row r="6" spans="1:11" ht="12.75">
      <c r="A6" s="6"/>
      <c r="B6" s="1"/>
      <c r="C6" s="1"/>
      <c r="D6" s="1"/>
      <c r="E6" s="5"/>
      <c r="F6" s="6"/>
      <c r="G6" s="1"/>
      <c r="H6" s="1"/>
      <c r="I6" s="1"/>
      <c r="J6" s="1"/>
      <c r="K6" s="5"/>
    </row>
    <row r="7" spans="1:11" ht="18.75">
      <c r="A7" s="6" t="s">
        <v>1</v>
      </c>
      <c r="B7" s="1" t="s">
        <v>2</v>
      </c>
      <c r="C7" s="42"/>
      <c r="D7" s="54" t="s">
        <v>72</v>
      </c>
      <c r="E7" s="5"/>
      <c r="F7" s="6"/>
      <c r="G7" s="1"/>
      <c r="H7" s="54" t="s">
        <v>57</v>
      </c>
      <c r="I7" s="39"/>
      <c r="J7" s="39"/>
      <c r="K7" s="5"/>
    </row>
    <row r="8" spans="1:11" ht="18.75">
      <c r="A8" s="6"/>
      <c r="B8" s="1"/>
      <c r="C8" s="1"/>
      <c r="D8" s="54" t="s">
        <v>73</v>
      </c>
      <c r="E8" s="5"/>
      <c r="F8" s="6"/>
      <c r="G8" s="1"/>
      <c r="H8" s="54" t="s">
        <v>76</v>
      </c>
      <c r="I8" s="39"/>
      <c r="J8" s="39"/>
      <c r="K8" s="5"/>
    </row>
    <row r="9" spans="1:11" ht="18.75">
      <c r="A9" s="6"/>
      <c r="B9" s="1"/>
      <c r="C9" s="1"/>
      <c r="D9" s="54" t="s">
        <v>74</v>
      </c>
      <c r="E9" s="5"/>
      <c r="F9" s="6"/>
      <c r="G9" s="1"/>
      <c r="H9" s="1"/>
      <c r="I9" s="1"/>
      <c r="J9" s="1"/>
      <c r="K9" s="5"/>
    </row>
    <row r="10" spans="1:11" ht="19.5" thickBot="1">
      <c r="A10" s="6"/>
      <c r="B10" s="1"/>
      <c r="C10" s="1"/>
      <c r="D10" s="54" t="s">
        <v>75</v>
      </c>
      <c r="E10" s="5"/>
      <c r="F10" s="6"/>
      <c r="G10" s="1"/>
      <c r="H10" s="1"/>
      <c r="I10" s="1"/>
      <c r="J10" s="1"/>
      <c r="K10" s="5"/>
    </row>
    <row r="11" spans="1:11" ht="16.5" thickBot="1">
      <c r="A11" s="6"/>
      <c r="B11" s="1"/>
      <c r="C11" s="1"/>
      <c r="D11" s="155" t="s">
        <v>180</v>
      </c>
      <c r="E11" s="5"/>
      <c r="F11" s="6"/>
      <c r="G11" s="55" t="s">
        <v>6</v>
      </c>
      <c r="H11" s="51" t="s">
        <v>7</v>
      </c>
      <c r="I11" s="1"/>
      <c r="J11" s="1"/>
      <c r="K11" s="5"/>
    </row>
    <row r="12" spans="1:11" ht="13.5" thickBot="1">
      <c r="A12" s="6"/>
      <c r="B12" s="1" t="s">
        <v>3</v>
      </c>
      <c r="C12" s="1"/>
      <c r="D12" s="1"/>
      <c r="E12" s="5"/>
      <c r="F12" s="6"/>
      <c r="G12" s="3">
        <v>0</v>
      </c>
      <c r="H12" s="16">
        <v>0</v>
      </c>
      <c r="I12" s="1"/>
      <c r="J12" s="1"/>
      <c r="K12" s="5"/>
    </row>
    <row r="13" spans="1:11" ht="13.5" thickBot="1">
      <c r="A13" s="6"/>
      <c r="B13" s="1"/>
      <c r="C13" s="1"/>
      <c r="D13" s="1"/>
      <c r="E13" s="5"/>
      <c r="F13" s="6" t="s">
        <v>8</v>
      </c>
      <c r="G13" s="1"/>
      <c r="H13" s="1">
        <f>3.14159*G12</f>
        <v>0</v>
      </c>
      <c r="I13" s="1"/>
      <c r="J13" s="1"/>
      <c r="K13" s="5"/>
    </row>
    <row r="14" spans="1:11" ht="13.5" thickBot="1">
      <c r="A14" s="14"/>
      <c r="B14" s="50" t="s">
        <v>0</v>
      </c>
      <c r="C14" s="51" t="s">
        <v>4</v>
      </c>
      <c r="D14" s="51" t="s">
        <v>5</v>
      </c>
      <c r="E14" s="5"/>
      <c r="F14" s="6" t="s">
        <v>9</v>
      </c>
      <c r="G14" s="1"/>
      <c r="H14" s="1">
        <f>3.14159*(H12*H12)</f>
        <v>0</v>
      </c>
      <c r="I14" s="1"/>
      <c r="J14" s="1"/>
      <c r="K14" s="5"/>
    </row>
    <row r="15" spans="1:11" ht="13.5" thickBot="1">
      <c r="A15" s="6"/>
      <c r="B15" s="3">
        <v>0</v>
      </c>
      <c r="C15" s="3">
        <v>0</v>
      </c>
      <c r="D15" s="4">
        <v>0</v>
      </c>
      <c r="E15" s="5"/>
      <c r="F15" s="12"/>
      <c r="G15" s="13"/>
      <c r="H15" s="13"/>
      <c r="I15" s="13"/>
      <c r="J15" s="13"/>
      <c r="K15" s="4"/>
    </row>
    <row r="16" spans="1:11" ht="13.5" thickBot="1">
      <c r="A16" s="6"/>
      <c r="B16" s="1"/>
      <c r="C16" s="1"/>
      <c r="D16" s="1"/>
      <c r="E16" s="5"/>
      <c r="F16" s="6"/>
      <c r="G16" s="1" t="s">
        <v>63</v>
      </c>
      <c r="H16" s="39" t="s">
        <v>48</v>
      </c>
      <c r="I16" s="1"/>
      <c r="J16" s="1"/>
      <c r="K16" s="5"/>
    </row>
    <row r="17" spans="1:11" ht="13.5" thickBot="1">
      <c r="A17" s="6"/>
      <c r="B17" s="52" t="s">
        <v>26</v>
      </c>
      <c r="C17" s="3">
        <f>SQRT((B15*B15)+(C15*C15))</f>
        <v>0</v>
      </c>
      <c r="D17" s="1"/>
      <c r="E17" s="5"/>
      <c r="F17" s="6"/>
      <c r="G17" s="1"/>
      <c r="H17" s="1"/>
      <c r="I17" s="1"/>
      <c r="J17" s="1"/>
      <c r="K17" s="5"/>
    </row>
    <row r="18" spans="1:11" ht="13.5" thickBot="1">
      <c r="A18" s="6"/>
      <c r="B18" s="52" t="s">
        <v>4</v>
      </c>
      <c r="C18" s="5">
        <f>SQRT((D15*D15)-(B15*B15))</f>
        <v>0</v>
      </c>
      <c r="D18" s="1"/>
      <c r="E18" s="5"/>
      <c r="F18" s="6" t="s">
        <v>19</v>
      </c>
      <c r="G18" s="1"/>
      <c r="H18" s="1"/>
      <c r="I18" s="1"/>
      <c r="J18" s="1"/>
      <c r="K18" s="5"/>
    </row>
    <row r="19" spans="1:11" ht="13.5" thickBot="1">
      <c r="A19" s="6"/>
      <c r="B19" s="53" t="s">
        <v>0</v>
      </c>
      <c r="C19" s="3">
        <f>SQRT((D15*D15)-(C15*C15))</f>
        <v>0</v>
      </c>
      <c r="D19" s="1"/>
      <c r="E19" s="5"/>
      <c r="F19" s="6"/>
      <c r="G19" s="1"/>
      <c r="H19" s="1"/>
      <c r="I19" s="1"/>
      <c r="J19" s="1"/>
      <c r="K19" s="5"/>
    </row>
    <row r="20" spans="1:11" ht="13.5" thickBot="1">
      <c r="A20" s="6"/>
      <c r="B20" s="52" t="s">
        <v>15</v>
      </c>
      <c r="C20" s="4">
        <f>(B15*C15)/2</f>
        <v>0</v>
      </c>
      <c r="D20" s="1"/>
      <c r="E20" s="5"/>
      <c r="F20" s="6"/>
      <c r="G20" s="1" t="s">
        <v>18</v>
      </c>
      <c r="H20" s="1"/>
      <c r="I20" s="1"/>
      <c r="J20" s="1"/>
      <c r="K20" s="5"/>
    </row>
    <row r="21" spans="1:11" ht="13.5" thickBot="1">
      <c r="A21" s="6"/>
      <c r="B21" s="1"/>
      <c r="C21" s="1"/>
      <c r="D21" s="1"/>
      <c r="E21" s="5"/>
      <c r="F21" s="6"/>
      <c r="G21" s="1"/>
      <c r="H21" s="1"/>
      <c r="I21" s="1"/>
      <c r="J21" s="1"/>
      <c r="K21" s="5"/>
    </row>
    <row r="22" spans="1:11" ht="13.5" thickBot="1">
      <c r="A22" s="12"/>
      <c r="B22" s="13"/>
      <c r="C22" s="13"/>
      <c r="D22" s="13"/>
      <c r="E22" s="4"/>
      <c r="F22" s="6"/>
      <c r="G22" s="51" t="s">
        <v>14</v>
      </c>
      <c r="H22" s="56" t="s">
        <v>16</v>
      </c>
      <c r="I22" s="51" t="s">
        <v>20</v>
      </c>
      <c r="J22" s="51" t="s">
        <v>11</v>
      </c>
      <c r="K22" s="5"/>
    </row>
    <row r="23" spans="1:11" ht="13.5" thickBot="1">
      <c r="A23" s="10"/>
      <c r="B23" s="38" t="s">
        <v>47</v>
      </c>
      <c r="C23" s="11"/>
      <c r="D23" s="11"/>
      <c r="E23" s="7"/>
      <c r="F23" s="6"/>
      <c r="G23" s="12">
        <v>0</v>
      </c>
      <c r="H23" s="3">
        <v>0</v>
      </c>
      <c r="I23" s="4">
        <v>0</v>
      </c>
      <c r="J23" s="3">
        <v>0</v>
      </c>
      <c r="K23" s="5"/>
    </row>
    <row r="24" spans="1:11" ht="19.5" thickBot="1">
      <c r="A24" s="6"/>
      <c r="B24" s="1"/>
      <c r="C24" s="54" t="s">
        <v>78</v>
      </c>
      <c r="E24" s="5"/>
      <c r="F24" s="6"/>
      <c r="G24" s="1"/>
      <c r="H24" s="1"/>
      <c r="I24" s="1"/>
      <c r="J24" s="1"/>
      <c r="K24" s="5"/>
    </row>
    <row r="25" spans="1:11" ht="19.5" thickBot="1">
      <c r="A25" s="6" t="s">
        <v>17</v>
      </c>
      <c r="B25" s="1"/>
      <c r="C25" s="54" t="s">
        <v>58</v>
      </c>
      <c r="E25" s="5"/>
      <c r="F25" s="6"/>
      <c r="G25" s="52" t="s">
        <v>15</v>
      </c>
      <c r="H25" s="3">
        <f>G23*J23</f>
        <v>0</v>
      </c>
      <c r="I25" s="1"/>
      <c r="J25" s="54" t="s">
        <v>77</v>
      </c>
      <c r="K25" s="57"/>
    </row>
    <row r="26" spans="1:11" ht="16.5" thickBot="1">
      <c r="A26" s="6"/>
      <c r="B26" s="1"/>
      <c r="C26" s="54" t="s">
        <v>59</v>
      </c>
      <c r="E26" s="5"/>
      <c r="F26" s="6"/>
      <c r="G26" s="52" t="s">
        <v>16</v>
      </c>
      <c r="H26" s="3">
        <f>SQRT((J23*J23)+(G23+I23)*(I23*J23))</f>
        <v>0</v>
      </c>
      <c r="I26" s="1"/>
      <c r="J26" s="54" t="s">
        <v>60</v>
      </c>
      <c r="K26" s="57"/>
    </row>
    <row r="27" spans="1:11" ht="16.5" thickBot="1">
      <c r="A27" s="52" t="s">
        <v>15</v>
      </c>
      <c r="B27" s="7">
        <f>D28*D28</f>
        <v>0</v>
      </c>
      <c r="C27" s="1"/>
      <c r="D27" s="51" t="s">
        <v>14</v>
      </c>
      <c r="E27" s="5"/>
      <c r="F27" s="6"/>
      <c r="G27" s="52" t="s">
        <v>11</v>
      </c>
      <c r="H27" s="3" t="e">
        <f>H25/H23</f>
        <v>#DIV/0!</v>
      </c>
      <c r="I27" s="1"/>
      <c r="J27" s="54" t="s">
        <v>61</v>
      </c>
      <c r="K27" s="57"/>
    </row>
    <row r="28" spans="1:11" ht="16.5" thickBot="1">
      <c r="A28" s="53" t="s">
        <v>14</v>
      </c>
      <c r="B28" s="3">
        <f>SQRT(B27)</f>
        <v>0</v>
      </c>
      <c r="C28" s="1"/>
      <c r="D28" s="2">
        <v>0</v>
      </c>
      <c r="E28" s="5"/>
      <c r="F28" s="6"/>
      <c r="G28" s="52" t="s">
        <v>14</v>
      </c>
      <c r="H28" s="3" t="e">
        <f>H25/H23</f>
        <v>#DIV/0!</v>
      </c>
      <c r="I28" s="1"/>
      <c r="J28" s="54" t="s">
        <v>62</v>
      </c>
      <c r="K28" s="57"/>
    </row>
    <row r="29" spans="1:11" ht="13.5" thickBot="1">
      <c r="A29" s="52" t="s">
        <v>16</v>
      </c>
      <c r="B29" s="4">
        <f>D28*SQRT(2)</f>
        <v>0</v>
      </c>
      <c r="C29" s="1"/>
      <c r="D29" s="1"/>
      <c r="E29" s="5"/>
      <c r="F29" s="6"/>
      <c r="G29" s="1"/>
      <c r="H29" s="1"/>
      <c r="I29" s="1"/>
      <c r="J29" s="1"/>
      <c r="K29" s="5"/>
    </row>
    <row r="30" spans="1:11" ht="13.5" thickBot="1">
      <c r="A30" s="12"/>
      <c r="B30" s="13"/>
      <c r="C30" s="13"/>
      <c r="D30" s="13"/>
      <c r="E30" s="4"/>
      <c r="F30" s="12"/>
      <c r="G30" s="13"/>
      <c r="H30" s="13"/>
      <c r="I30" s="13"/>
      <c r="J30" s="13"/>
      <c r="K30" s="4"/>
    </row>
    <row r="31" spans="1:11" ht="12.75">
      <c r="A31" s="10" t="s">
        <v>10</v>
      </c>
      <c r="B31" s="11"/>
      <c r="C31" s="38" t="s">
        <v>50</v>
      </c>
      <c r="D31" s="11"/>
      <c r="E31" s="11"/>
      <c r="F31" s="10"/>
      <c r="G31" s="11" t="s">
        <v>22</v>
      </c>
      <c r="H31" s="11"/>
      <c r="I31" s="38" t="s">
        <v>51</v>
      </c>
      <c r="J31" s="11"/>
      <c r="K31" s="7"/>
    </row>
    <row r="32" spans="1:11" ht="12.75">
      <c r="A32" s="6"/>
      <c r="B32" s="1"/>
      <c r="C32" s="1"/>
      <c r="D32" s="1"/>
      <c r="E32" s="1"/>
      <c r="F32" s="6"/>
      <c r="G32" s="1"/>
      <c r="H32" s="1"/>
      <c r="I32" s="1"/>
      <c r="J32" s="1"/>
      <c r="K32" s="5"/>
    </row>
    <row r="33" spans="1:11" ht="15" customHeight="1">
      <c r="A33" s="6" t="s">
        <v>13</v>
      </c>
      <c r="B33" s="1" t="s">
        <v>12</v>
      </c>
      <c r="C33" s="1"/>
      <c r="D33" s="54" t="s">
        <v>60</v>
      </c>
      <c r="E33" s="1"/>
      <c r="F33" s="6" t="s">
        <v>21</v>
      </c>
      <c r="G33" s="1"/>
      <c r="H33" s="1"/>
      <c r="I33" s="1"/>
      <c r="J33" s="39" t="s">
        <v>64</v>
      </c>
      <c r="K33" s="57"/>
    </row>
    <row r="34" spans="1:11" ht="18.75">
      <c r="A34" s="6"/>
      <c r="B34" s="1"/>
      <c r="C34" s="1"/>
      <c r="D34" s="54" t="s">
        <v>79</v>
      </c>
      <c r="E34" s="1"/>
      <c r="F34" s="6"/>
      <c r="G34" s="1"/>
      <c r="H34" s="1"/>
      <c r="I34" s="1"/>
      <c r="J34" s="39" t="s">
        <v>65</v>
      </c>
      <c r="K34" s="57"/>
    </row>
    <row r="35" spans="1:11" ht="13.5" thickBot="1">
      <c r="A35" s="6"/>
      <c r="B35" s="1"/>
      <c r="C35" s="1"/>
      <c r="D35" s="1"/>
      <c r="E35" s="1"/>
      <c r="F35" s="6"/>
      <c r="G35" s="1"/>
      <c r="H35" s="1"/>
      <c r="I35" s="1"/>
      <c r="J35" s="39" t="s">
        <v>66</v>
      </c>
      <c r="K35" s="57"/>
    </row>
    <row r="36" spans="1:11" ht="13.5" thickBot="1">
      <c r="A36" s="51" t="s">
        <v>14</v>
      </c>
      <c r="B36" s="56" t="s">
        <v>11</v>
      </c>
      <c r="C36" s="51" t="s">
        <v>15</v>
      </c>
      <c r="D36" s="58" t="s">
        <v>16</v>
      </c>
      <c r="E36" s="1"/>
      <c r="F36" s="6"/>
      <c r="G36" s="15" t="s">
        <v>23</v>
      </c>
      <c r="H36" s="1"/>
      <c r="I36" s="1"/>
      <c r="J36" s="39" t="s">
        <v>67</v>
      </c>
      <c r="K36" s="57"/>
    </row>
    <row r="37" spans="1:11" ht="13.5" thickBot="1">
      <c r="A37" s="8">
        <v>0</v>
      </c>
      <c r="B37" s="2">
        <v>0</v>
      </c>
      <c r="C37" s="9">
        <f>A37*B37</f>
        <v>0</v>
      </c>
      <c r="D37" s="3">
        <f>SQRT((A37*A37)+(B37*B37))</f>
        <v>0</v>
      </c>
      <c r="E37" s="1"/>
      <c r="F37" s="6"/>
      <c r="G37" s="1"/>
      <c r="H37" s="1"/>
      <c r="I37" s="1"/>
      <c r="J37" s="1"/>
      <c r="K37" s="5"/>
    </row>
    <row r="38" spans="1:11" ht="13.5" thickBot="1">
      <c r="A38" s="6"/>
      <c r="B38" s="1"/>
      <c r="C38" s="1"/>
      <c r="D38" s="1"/>
      <c r="E38" s="1"/>
      <c r="F38" s="6"/>
      <c r="G38" s="51" t="s">
        <v>14</v>
      </c>
      <c r="H38" s="51" t="s">
        <v>4</v>
      </c>
      <c r="I38" s="51" t="s">
        <v>11</v>
      </c>
      <c r="J38" s="1"/>
      <c r="K38" s="5"/>
    </row>
    <row r="39" spans="1:11" ht="13.5" thickBot="1">
      <c r="A39" s="12"/>
      <c r="B39" s="13"/>
      <c r="C39" s="13"/>
      <c r="D39" s="13"/>
      <c r="E39" s="13"/>
      <c r="F39" s="6"/>
      <c r="G39" s="16">
        <v>0</v>
      </c>
      <c r="H39" s="3">
        <v>0</v>
      </c>
      <c r="I39" s="3">
        <v>0</v>
      </c>
      <c r="J39" s="1"/>
      <c r="K39" s="5"/>
    </row>
    <row r="40" spans="1:11" ht="13.5" thickBot="1">
      <c r="A40" s="10"/>
      <c r="B40" s="11"/>
      <c r="C40" s="11"/>
      <c r="D40" s="11"/>
      <c r="E40" s="7"/>
      <c r="F40" s="1"/>
      <c r="G40" s="1"/>
      <c r="H40" s="1"/>
      <c r="I40" s="1"/>
      <c r="J40" s="1"/>
      <c r="K40" s="5"/>
    </row>
    <row r="41" spans="1:11" ht="13.5" thickBot="1">
      <c r="A41" s="6"/>
      <c r="B41" s="1"/>
      <c r="C41" s="39" t="s">
        <v>53</v>
      </c>
      <c r="D41" s="1"/>
      <c r="E41" s="5"/>
      <c r="F41" s="1"/>
      <c r="G41" s="59" t="s">
        <v>24</v>
      </c>
      <c r="H41" s="3">
        <f>(G39+H39)/2</f>
        <v>0</v>
      </c>
      <c r="I41" s="1"/>
      <c r="J41" s="1"/>
      <c r="K41" s="5"/>
    </row>
    <row r="42" spans="1:11" ht="13.5" thickBot="1">
      <c r="A42" s="6"/>
      <c r="B42" s="1"/>
      <c r="C42" s="1"/>
      <c r="D42" s="1"/>
      <c r="E42" s="5"/>
      <c r="F42" s="1"/>
      <c r="G42" s="52" t="s">
        <v>15</v>
      </c>
      <c r="H42" s="17">
        <f>((G39+H39)/2)*I39</f>
        <v>0</v>
      </c>
      <c r="I42" s="1"/>
      <c r="J42" s="1"/>
      <c r="K42" s="5"/>
    </row>
    <row r="43" spans="1:11" ht="13.5" thickBot="1">
      <c r="A43" s="6"/>
      <c r="B43" s="1"/>
      <c r="C43" s="1"/>
      <c r="D43" s="1"/>
      <c r="E43" s="5"/>
      <c r="F43" s="1"/>
      <c r="G43" s="52" t="s">
        <v>14</v>
      </c>
      <c r="H43" s="3" t="e">
        <f>((2*H42)/I39)-H39</f>
        <v>#DIV/0!</v>
      </c>
      <c r="I43" s="1"/>
      <c r="J43" s="1"/>
      <c r="K43" s="5"/>
    </row>
    <row r="44" spans="1:11" ht="19.5" thickBot="1">
      <c r="A44" s="19"/>
      <c r="B44" s="20"/>
      <c r="C44" s="20"/>
      <c r="D44" s="54" t="s">
        <v>81</v>
      </c>
      <c r="E44" s="21"/>
      <c r="F44" s="20"/>
      <c r="G44" s="60" t="s">
        <v>4</v>
      </c>
      <c r="H44" s="18" t="e">
        <f>((2*H42)/I39)-G39</f>
        <v>#DIV/0!</v>
      </c>
      <c r="I44" s="20"/>
      <c r="J44" s="20"/>
      <c r="K44" s="21"/>
    </row>
    <row r="45" spans="1:11" ht="13.5" thickBot="1">
      <c r="A45" s="19"/>
      <c r="B45" s="20"/>
      <c r="C45" s="20"/>
      <c r="D45" s="20"/>
      <c r="E45" s="21"/>
      <c r="F45" s="20"/>
      <c r="G45" s="20"/>
      <c r="H45" s="20"/>
      <c r="I45" s="20"/>
      <c r="J45" s="20"/>
      <c r="K45" s="21"/>
    </row>
    <row r="46" spans="1:11" ht="13.5" thickBot="1">
      <c r="A46" s="46" t="s">
        <v>7</v>
      </c>
      <c r="B46" s="49" t="s">
        <v>25</v>
      </c>
      <c r="C46" s="46" t="s">
        <v>15</v>
      </c>
      <c r="D46" s="20"/>
      <c r="E46" s="21"/>
      <c r="F46" s="23"/>
      <c r="G46" s="23"/>
      <c r="H46" s="23"/>
      <c r="I46" s="23"/>
      <c r="J46" s="23"/>
      <c r="K46" s="24"/>
    </row>
    <row r="47" spans="1:11" ht="13.5" thickBot="1">
      <c r="A47" s="18">
        <v>0</v>
      </c>
      <c r="B47" s="24">
        <v>0</v>
      </c>
      <c r="C47" s="25">
        <f>3.14159*((B47*B47)-(A47*A47))</f>
        <v>0</v>
      </c>
      <c r="D47" s="20"/>
      <c r="E47" s="20"/>
      <c r="F47" s="28"/>
      <c r="G47" s="29"/>
      <c r="H47" s="29"/>
      <c r="I47" s="29"/>
      <c r="J47" s="29"/>
      <c r="K47" s="30"/>
    </row>
    <row r="48" spans="1:11" ht="12.75">
      <c r="A48" s="19"/>
      <c r="B48" s="20"/>
      <c r="C48" s="20"/>
      <c r="D48" s="20"/>
      <c r="E48" s="20"/>
      <c r="F48" s="19"/>
      <c r="G48" s="20"/>
      <c r="H48" s="40" t="s">
        <v>27</v>
      </c>
      <c r="I48" s="20"/>
      <c r="J48" s="20"/>
      <c r="K48" s="21"/>
    </row>
    <row r="49" spans="1:11" ht="13.5" thickBot="1">
      <c r="A49" s="22"/>
      <c r="B49" s="23"/>
      <c r="C49" s="23"/>
      <c r="D49" s="23"/>
      <c r="E49" s="23"/>
      <c r="F49" s="19"/>
      <c r="G49" s="20"/>
      <c r="H49" s="20"/>
      <c r="I49" s="20"/>
      <c r="J49" s="20"/>
      <c r="K49" s="21"/>
    </row>
    <row r="50" spans="1:11" ht="19.5" thickBot="1">
      <c r="A50" s="28"/>
      <c r="B50" s="41" t="s">
        <v>54</v>
      </c>
      <c r="C50" s="29"/>
      <c r="D50" s="29"/>
      <c r="E50" s="30"/>
      <c r="F50" s="20"/>
      <c r="G50" s="20"/>
      <c r="H50" s="54" t="s">
        <v>85</v>
      </c>
      <c r="I50" s="54" t="s">
        <v>86</v>
      </c>
      <c r="J50" s="54" t="s">
        <v>87</v>
      </c>
      <c r="K50" s="21"/>
    </row>
    <row r="51" spans="1:11" ht="13.5" thickBot="1">
      <c r="A51" s="19"/>
      <c r="B51" s="20"/>
      <c r="C51" s="47" t="s">
        <v>30</v>
      </c>
      <c r="D51" s="61" t="s">
        <v>31</v>
      </c>
      <c r="E51" s="21"/>
      <c r="F51" s="20"/>
      <c r="G51" s="20"/>
      <c r="I51" s="20"/>
      <c r="J51" s="20"/>
      <c r="K51" s="21"/>
    </row>
    <row r="52" spans="1:11" ht="13.5" thickBot="1">
      <c r="A52" s="19" t="s">
        <v>1</v>
      </c>
      <c r="B52" s="20"/>
      <c r="C52" s="22">
        <v>0</v>
      </c>
      <c r="D52" s="25">
        <f>C52*C52*C52</f>
        <v>0</v>
      </c>
      <c r="E52" s="21"/>
      <c r="F52" s="20"/>
      <c r="G52" s="20"/>
      <c r="I52" s="20"/>
      <c r="J52" s="20"/>
      <c r="K52" s="21"/>
    </row>
    <row r="53" spans="1:11" ht="13.5" thickBot="1">
      <c r="A53" s="19"/>
      <c r="B53" s="20"/>
      <c r="C53" s="46" t="s">
        <v>16</v>
      </c>
      <c r="D53" s="20"/>
      <c r="E53" s="21"/>
      <c r="F53" s="49" t="s">
        <v>7</v>
      </c>
      <c r="G53" s="46" t="s">
        <v>16</v>
      </c>
      <c r="H53" s="46" t="s">
        <v>15</v>
      </c>
      <c r="I53" s="51" t="s">
        <v>28</v>
      </c>
      <c r="J53" s="47" t="s">
        <v>29</v>
      </c>
      <c r="K53" s="21"/>
    </row>
    <row r="54" spans="1:11" ht="19.5" thickBot="1">
      <c r="A54" s="19"/>
      <c r="B54" s="20"/>
      <c r="C54" s="25">
        <f>C52*1.7321</f>
        <v>0</v>
      </c>
      <c r="D54" s="54" t="s">
        <v>80</v>
      </c>
      <c r="E54" s="21"/>
      <c r="F54" s="31">
        <v>0</v>
      </c>
      <c r="G54" s="25">
        <v>0</v>
      </c>
      <c r="H54" s="25">
        <f>4*3.14159*(F54*F54)</f>
        <v>0</v>
      </c>
      <c r="I54" s="25">
        <f>1/6*(3.14159*(G54*G54*G54))</f>
        <v>0</v>
      </c>
      <c r="J54" s="25">
        <f>4/3*3.14159*(F54*F54*F54)</f>
        <v>0</v>
      </c>
      <c r="K54" s="21"/>
    </row>
    <row r="55" spans="1:11" ht="14.25" customHeight="1" thickBot="1">
      <c r="A55" s="19"/>
      <c r="B55" s="20"/>
      <c r="C55" s="20"/>
      <c r="D55" s="54" t="s">
        <v>68</v>
      </c>
      <c r="E55" s="21"/>
      <c r="F55" s="23"/>
      <c r="G55" s="23"/>
      <c r="H55" s="23"/>
      <c r="I55" s="23"/>
      <c r="J55" s="23"/>
      <c r="K55" s="24"/>
    </row>
    <row r="56" spans="1:11" ht="13.5" thickBot="1">
      <c r="A56" s="22"/>
      <c r="B56" s="23"/>
      <c r="C56" s="23"/>
      <c r="D56" s="23"/>
      <c r="E56" s="24"/>
      <c r="F56" s="33"/>
      <c r="G56" s="34"/>
      <c r="H56" s="34"/>
      <c r="I56" s="34"/>
      <c r="J56" s="34"/>
      <c r="K56" s="35"/>
    </row>
    <row r="57" spans="1:11" ht="13.5" thickBot="1">
      <c r="A57" s="19"/>
      <c r="B57" s="40" t="s">
        <v>55</v>
      </c>
      <c r="C57" s="20"/>
      <c r="D57" s="20"/>
      <c r="E57" s="21"/>
      <c r="F57" s="28"/>
      <c r="G57" s="29"/>
      <c r="H57" s="41" t="s">
        <v>56</v>
      </c>
      <c r="I57" s="29"/>
      <c r="J57" s="29"/>
      <c r="K57" s="30"/>
    </row>
    <row r="58" spans="1:11" ht="13.5" thickBot="1">
      <c r="A58" s="47" t="s">
        <v>4</v>
      </c>
      <c r="B58" s="48" t="s">
        <v>36</v>
      </c>
      <c r="C58" s="48" t="s">
        <v>0</v>
      </c>
      <c r="D58" s="48" t="s">
        <v>5</v>
      </c>
      <c r="E58" s="47" t="s">
        <v>11</v>
      </c>
      <c r="F58" s="19"/>
      <c r="G58" s="20"/>
      <c r="H58" s="20"/>
      <c r="I58" s="20"/>
      <c r="J58" s="20"/>
      <c r="K58" s="21"/>
    </row>
    <row r="59" spans="1:11" ht="13.5" thickBot="1">
      <c r="A59" s="25">
        <v>0</v>
      </c>
      <c r="B59" s="25">
        <v>0</v>
      </c>
      <c r="C59" s="25">
        <v>0</v>
      </c>
      <c r="D59" s="25">
        <v>0</v>
      </c>
      <c r="E59" s="25">
        <v>0</v>
      </c>
      <c r="F59" s="19"/>
      <c r="G59" s="20"/>
      <c r="H59" s="43" t="s">
        <v>25</v>
      </c>
      <c r="I59" s="43" t="s">
        <v>43</v>
      </c>
      <c r="J59" s="44" t="s">
        <v>44</v>
      </c>
      <c r="K59" s="21"/>
    </row>
    <row r="60" spans="1:11" ht="13.5" thickBot="1">
      <c r="A60" s="19"/>
      <c r="B60" s="20"/>
      <c r="C60" s="20"/>
      <c r="D60" s="20"/>
      <c r="E60" s="21"/>
      <c r="F60" s="19"/>
      <c r="G60" s="20" t="s">
        <v>88</v>
      </c>
      <c r="H60" s="26">
        <v>0</v>
      </c>
      <c r="I60" s="26">
        <v>0</v>
      </c>
      <c r="J60" s="26">
        <v>0</v>
      </c>
      <c r="K60" s="21"/>
    </row>
    <row r="61" spans="1:11" ht="19.5" thickBot="1">
      <c r="A61" s="54" t="s">
        <v>69</v>
      </c>
      <c r="B61" s="54" t="s">
        <v>70</v>
      </c>
      <c r="C61" s="20"/>
      <c r="D61" s="20"/>
      <c r="E61" s="21"/>
      <c r="F61" s="19" t="s">
        <v>42</v>
      </c>
      <c r="G61" s="20" t="s">
        <v>40</v>
      </c>
      <c r="H61" s="45" t="s">
        <v>37</v>
      </c>
      <c r="I61" s="46" t="s">
        <v>15</v>
      </c>
      <c r="J61" s="63" t="s">
        <v>83</v>
      </c>
      <c r="K61" s="62"/>
    </row>
    <row r="62" spans="1:11" ht="16.5" thickBot="1">
      <c r="A62" s="19"/>
      <c r="B62" s="20"/>
      <c r="C62" s="20"/>
      <c r="D62" s="46" t="s">
        <v>37</v>
      </c>
      <c r="E62" s="46" t="s">
        <v>38</v>
      </c>
      <c r="F62" s="19"/>
      <c r="G62" s="20" t="s">
        <v>41</v>
      </c>
      <c r="H62" s="36">
        <f>1/3*3.14159*(H60*H60)*I60</f>
        <v>0</v>
      </c>
      <c r="I62" s="32">
        <f>3.14159*H60*(H60+J60)</f>
        <v>0</v>
      </c>
      <c r="J62" s="63" t="s">
        <v>82</v>
      </c>
      <c r="K62" s="62"/>
    </row>
    <row r="63" spans="1:11" ht="13.5" thickBot="1">
      <c r="A63" s="19"/>
      <c r="B63" s="20"/>
      <c r="C63" s="20"/>
      <c r="D63" s="25">
        <f>1/3*E63*B59</f>
        <v>0</v>
      </c>
      <c r="E63" s="25">
        <f>C59*D59</f>
        <v>0</v>
      </c>
      <c r="F63" s="19"/>
      <c r="G63" s="20"/>
      <c r="H63" s="20"/>
      <c r="I63" s="20"/>
      <c r="J63" s="20"/>
      <c r="K63" s="21"/>
    </row>
    <row r="64" spans="1:11" ht="12.75">
      <c r="A64" s="19"/>
      <c r="B64" s="20"/>
      <c r="C64" s="20"/>
      <c r="D64" s="20"/>
      <c r="E64" s="21"/>
      <c r="F64" s="19"/>
      <c r="G64" s="20"/>
      <c r="H64" s="20"/>
      <c r="I64" s="20"/>
      <c r="J64" s="20"/>
      <c r="K64" s="21"/>
    </row>
    <row r="65" spans="1:11" ht="12.75">
      <c r="A65" s="19"/>
      <c r="B65" s="20"/>
      <c r="C65" s="20"/>
      <c r="D65" s="20" t="s">
        <v>39</v>
      </c>
      <c r="E65" s="21"/>
      <c r="F65" s="19"/>
      <c r="G65" s="20"/>
      <c r="H65" s="20"/>
      <c r="I65" s="20"/>
      <c r="J65" s="20"/>
      <c r="K65" s="21"/>
    </row>
    <row r="66" spans="1:11" ht="19.5" thickBot="1">
      <c r="A66" s="19"/>
      <c r="B66" s="20"/>
      <c r="C66" s="20"/>
      <c r="D66" s="20"/>
      <c r="E66" s="21"/>
      <c r="F66" s="19"/>
      <c r="G66" s="20" t="s">
        <v>45</v>
      </c>
      <c r="H66" s="20"/>
      <c r="I66" s="63" t="s">
        <v>84</v>
      </c>
      <c r="J66" s="40"/>
      <c r="K66" s="21"/>
    </row>
    <row r="67" spans="1:11" ht="13.5" thickBot="1">
      <c r="A67" s="19" t="s">
        <v>32</v>
      </c>
      <c r="B67" s="20" t="s">
        <v>22</v>
      </c>
      <c r="C67" s="20"/>
      <c r="D67" s="46" t="s">
        <v>37</v>
      </c>
      <c r="E67" s="21"/>
      <c r="F67" s="19"/>
      <c r="G67" s="20"/>
      <c r="H67" s="20"/>
      <c r="I67" s="20"/>
      <c r="J67" s="20"/>
      <c r="K67" s="21"/>
    </row>
    <row r="68" spans="1:11" ht="13.5" thickBot="1">
      <c r="A68" s="19"/>
      <c r="B68" s="20"/>
      <c r="C68" s="20"/>
      <c r="D68" s="25">
        <f>1/3*E59*(E63+A59+SQRT(E63*A59))</f>
        <v>0</v>
      </c>
      <c r="E68" s="20"/>
      <c r="F68" s="43" t="s">
        <v>7</v>
      </c>
      <c r="G68" s="49" t="s">
        <v>11</v>
      </c>
      <c r="H68" s="46" t="s">
        <v>37</v>
      </c>
      <c r="I68" s="20"/>
      <c r="J68" s="20"/>
      <c r="K68" s="21"/>
    </row>
    <row r="69" spans="1:11" ht="13.5" thickBot="1">
      <c r="A69" s="19"/>
      <c r="B69" s="20" t="s">
        <v>33</v>
      </c>
      <c r="C69" s="20"/>
      <c r="D69" s="20"/>
      <c r="E69" s="20"/>
      <c r="F69" s="26">
        <v>0</v>
      </c>
      <c r="G69" s="27">
        <v>0</v>
      </c>
      <c r="H69" s="26">
        <f>3.14159*G69*((H60*H60)+(F69*F69)+(H60*F69))</f>
        <v>0</v>
      </c>
      <c r="I69" s="20"/>
      <c r="J69" s="20"/>
      <c r="K69" s="21"/>
    </row>
    <row r="70" spans="1:11" ht="15.75">
      <c r="A70" s="19"/>
      <c r="B70" s="20"/>
      <c r="C70" s="20"/>
      <c r="D70" s="54" t="s">
        <v>71</v>
      </c>
      <c r="E70" s="62"/>
      <c r="F70" s="19"/>
      <c r="G70" s="20"/>
      <c r="H70" s="20"/>
      <c r="I70" s="20"/>
      <c r="J70" s="20"/>
      <c r="K70" s="21"/>
    </row>
    <row r="71" spans="1:11" ht="12.75">
      <c r="A71" s="19"/>
      <c r="B71" s="20"/>
      <c r="C71" s="20" t="s">
        <v>35</v>
      </c>
      <c r="D71" s="20"/>
      <c r="E71" s="21"/>
      <c r="F71" s="19"/>
      <c r="G71" s="20"/>
      <c r="H71" s="20"/>
      <c r="I71" s="20"/>
      <c r="J71" s="20"/>
      <c r="K71" s="21"/>
    </row>
    <row r="72" spans="1:11" ht="12.75">
      <c r="A72" s="19"/>
      <c r="B72" s="20" t="s">
        <v>34</v>
      </c>
      <c r="C72" s="20"/>
      <c r="D72" s="20"/>
      <c r="E72" s="21"/>
      <c r="F72" s="19"/>
      <c r="G72" s="20"/>
      <c r="H72" s="20"/>
      <c r="I72" s="20"/>
      <c r="J72" s="20"/>
      <c r="K72" s="21"/>
    </row>
    <row r="73" spans="1:11" ht="0.75" customHeight="1" thickBot="1">
      <c r="A73" s="22"/>
      <c r="B73" s="23"/>
      <c r="C73" s="23"/>
      <c r="D73" s="23"/>
      <c r="E73" s="24"/>
      <c r="F73" s="22"/>
      <c r="G73" s="23"/>
      <c r="H73" s="23"/>
      <c r="I73" s="23"/>
      <c r="J73" s="23"/>
      <c r="K73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workbookViewId="0" topLeftCell="A1">
      <selection activeCell="J39" sqref="J39"/>
    </sheetView>
  </sheetViews>
  <sheetFormatPr defaultColWidth="9.00390625" defaultRowHeight="12.75"/>
  <cols>
    <col min="4" max="4" width="21.25390625" style="0" customWidth="1"/>
    <col min="5" max="5" width="19.125" style="0" customWidth="1"/>
    <col min="14" max="14" width="11.125" style="0" customWidth="1"/>
    <col min="15" max="15" width="20.375" style="0" customWidth="1"/>
  </cols>
  <sheetData>
    <row r="2" ht="12.75">
      <c r="D2" s="150" t="s">
        <v>93</v>
      </c>
    </row>
    <row r="4" spans="8:13" ht="12.75">
      <c r="H4" s="74" t="s">
        <v>94</v>
      </c>
      <c r="M4" s="74" t="s">
        <v>104</v>
      </c>
    </row>
    <row r="6" ht="12.75">
      <c r="A6" s="74" t="s">
        <v>96</v>
      </c>
    </row>
    <row r="7" spans="6:14" ht="12.75">
      <c r="F7" t="s">
        <v>91</v>
      </c>
      <c r="G7" s="74" t="s">
        <v>92</v>
      </c>
      <c r="L7" s="74" t="s">
        <v>106</v>
      </c>
      <c r="N7" s="74" t="s">
        <v>105</v>
      </c>
    </row>
    <row r="8" ht="12.75">
      <c r="A8" s="74" t="s">
        <v>6</v>
      </c>
    </row>
    <row r="9" ht="13.5" thickBot="1"/>
    <row r="10" spans="13:15" ht="13.5" thickBot="1">
      <c r="M10" s="26" t="s">
        <v>5</v>
      </c>
      <c r="N10" s="26" t="s">
        <v>108</v>
      </c>
      <c r="O10" s="25" t="s">
        <v>109</v>
      </c>
    </row>
    <row r="11" spans="1:15" ht="12.75">
      <c r="A11" s="74" t="s">
        <v>114</v>
      </c>
      <c r="M11" s="66">
        <v>0</v>
      </c>
      <c r="N11" s="66">
        <v>0</v>
      </c>
      <c r="O11" s="66">
        <v>0</v>
      </c>
    </row>
    <row r="12" ht="12.75">
      <c r="D12" s="150" t="s">
        <v>89</v>
      </c>
    </row>
    <row r="14" ht="13.5" thickBot="1"/>
    <row r="15" spans="2:10" ht="13.5" thickBot="1">
      <c r="B15" s="46" t="s">
        <v>89</v>
      </c>
      <c r="C15" s="67" t="s">
        <v>90</v>
      </c>
      <c r="D15" s="46" t="s">
        <v>93</v>
      </c>
      <c r="E15" s="67" t="s">
        <v>6</v>
      </c>
      <c r="F15" s="46" t="s">
        <v>11</v>
      </c>
      <c r="G15" s="46" t="s">
        <v>16</v>
      </c>
      <c r="H15" s="51" t="s">
        <v>113</v>
      </c>
      <c r="I15" s="74"/>
      <c r="J15" s="73" t="s">
        <v>100</v>
      </c>
    </row>
    <row r="16" spans="2:8" ht="12.75"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f>E16/2</f>
        <v>0</v>
      </c>
      <c r="H16" s="66">
        <v>0</v>
      </c>
    </row>
    <row r="17" ht="13.5" thickBot="1"/>
    <row r="18" spans="2:15" ht="13.5" thickBot="1">
      <c r="B18" s="64" t="s">
        <v>117</v>
      </c>
      <c r="C18" s="65"/>
      <c r="D18" s="65"/>
      <c r="E18" s="31"/>
      <c r="F18" s="25">
        <v>0</v>
      </c>
      <c r="L18" s="26" t="s">
        <v>0</v>
      </c>
      <c r="M18" s="26" t="s">
        <v>4</v>
      </c>
      <c r="N18" s="75" t="s">
        <v>107</v>
      </c>
      <c r="O18" s="76" t="s">
        <v>110</v>
      </c>
    </row>
    <row r="19" spans="2:15" ht="13.5" thickBot="1">
      <c r="B19" s="64" t="s">
        <v>115</v>
      </c>
      <c r="C19" s="65"/>
      <c r="D19" s="65"/>
      <c r="E19" s="31"/>
      <c r="F19" s="18">
        <v>0</v>
      </c>
      <c r="L19" s="66">
        <v>0</v>
      </c>
      <c r="M19" s="66">
        <v>0</v>
      </c>
      <c r="N19" s="70">
        <v>0</v>
      </c>
      <c r="O19" s="66">
        <v>0</v>
      </c>
    </row>
    <row r="20" spans="2:6" ht="13.5" thickBot="1">
      <c r="B20" s="77" t="s">
        <v>116</v>
      </c>
      <c r="C20" s="65"/>
      <c r="D20" s="65"/>
      <c r="E20" s="31"/>
      <c r="F20" s="18">
        <v>0</v>
      </c>
    </row>
    <row r="21" spans="2:6" ht="13.5" thickBot="1">
      <c r="B21" s="77" t="s">
        <v>120</v>
      </c>
      <c r="C21" s="65"/>
      <c r="D21" s="65"/>
      <c r="E21" s="31"/>
      <c r="F21" s="18">
        <v>0</v>
      </c>
    </row>
    <row r="22" spans="2:6" ht="13.5" thickBot="1">
      <c r="B22" s="77" t="s">
        <v>121</v>
      </c>
      <c r="C22" s="65"/>
      <c r="D22" s="65"/>
      <c r="E22" s="31"/>
      <c r="F22" s="18">
        <v>0</v>
      </c>
    </row>
    <row r="23" ht="12.75">
      <c r="K23" s="74" t="s">
        <v>102</v>
      </c>
    </row>
    <row r="24" ht="12.75">
      <c r="J24" s="74" t="s">
        <v>101</v>
      </c>
    </row>
    <row r="27" ht="13.5" thickBot="1"/>
    <row r="28" spans="2:5" ht="12.75">
      <c r="B28" s="79" t="s">
        <v>95</v>
      </c>
      <c r="C28" s="80"/>
      <c r="D28" s="80"/>
      <c r="E28" s="117" t="e">
        <f>SQRT((G16*G16)+(F16*F16))/G16</f>
        <v>#DIV/0!</v>
      </c>
    </row>
    <row r="29" spans="2:5" ht="12.75">
      <c r="B29" s="83" t="s">
        <v>97</v>
      </c>
      <c r="C29" s="68"/>
      <c r="D29" s="69"/>
      <c r="E29" s="118" t="e">
        <f>E16*D16*E28</f>
        <v>#DIV/0!</v>
      </c>
    </row>
    <row r="30" spans="2:5" ht="12.75">
      <c r="B30" s="119" t="s">
        <v>98</v>
      </c>
      <c r="C30" s="71"/>
      <c r="D30" s="72"/>
      <c r="E30" s="120">
        <f>((D16+E16)*2*0.7)</f>
        <v>0</v>
      </c>
    </row>
    <row r="31" spans="2:5" ht="12.75">
      <c r="B31" s="119" t="s">
        <v>99</v>
      </c>
      <c r="C31" s="71"/>
      <c r="D31" s="72"/>
      <c r="E31" s="120">
        <f>(L19+M19)*2*N19</f>
        <v>0</v>
      </c>
    </row>
    <row r="32" spans="2:5" ht="12.75">
      <c r="B32" s="119" t="s">
        <v>103</v>
      </c>
      <c r="C32" s="71"/>
      <c r="D32" s="72"/>
      <c r="E32" s="120">
        <f>((M11*N11)/2)*2*O11</f>
        <v>0</v>
      </c>
    </row>
    <row r="33" spans="2:5" ht="12.75">
      <c r="B33" s="119" t="s">
        <v>111</v>
      </c>
      <c r="C33" s="71"/>
      <c r="D33" s="72"/>
      <c r="E33" s="120">
        <f>E31*O19</f>
        <v>0</v>
      </c>
    </row>
    <row r="34" spans="2:5" ht="12.75">
      <c r="B34" s="119" t="s">
        <v>112</v>
      </c>
      <c r="C34" s="71"/>
      <c r="D34" s="72"/>
      <c r="E34" s="120">
        <f>E33</f>
        <v>0</v>
      </c>
    </row>
    <row r="35" spans="2:5" ht="12.75">
      <c r="B35" s="119" t="s">
        <v>118</v>
      </c>
      <c r="C35" s="71"/>
      <c r="D35" s="72"/>
      <c r="E35" s="120">
        <f>(B16*C16)*(F18/100)</f>
        <v>0</v>
      </c>
    </row>
    <row r="36" spans="2:5" ht="12.75">
      <c r="B36" s="119" t="s">
        <v>119</v>
      </c>
      <c r="C36" s="71"/>
      <c r="D36" s="72"/>
      <c r="E36" s="120">
        <f>((B16+C16)*2*H16)*(F19/100)</f>
        <v>0</v>
      </c>
    </row>
    <row r="37" spans="2:5" ht="12.75">
      <c r="B37" s="119" t="s">
        <v>124</v>
      </c>
      <c r="C37" s="71"/>
      <c r="D37" s="72"/>
      <c r="E37" s="120">
        <f>((B16+C16)*2)*(F20/100)</f>
        <v>0</v>
      </c>
    </row>
    <row r="38" spans="2:5" ht="12.75">
      <c r="B38" s="121" t="s">
        <v>123</v>
      </c>
      <c r="C38" s="68"/>
      <c r="D38" s="69"/>
      <c r="E38" s="122">
        <f>F21+F22</f>
        <v>0</v>
      </c>
    </row>
    <row r="39" spans="2:5" ht="13.5" thickBot="1">
      <c r="B39" s="123" t="s">
        <v>122</v>
      </c>
      <c r="C39" s="86"/>
      <c r="D39" s="124"/>
      <c r="E39" s="125" t="e">
        <f>(E29*1.12*7.4)/100</f>
        <v>#DIV/0!</v>
      </c>
    </row>
  </sheetData>
  <printOptions/>
  <pageMargins left="0.75" right="0.75" top="1" bottom="0.19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3:V93"/>
  <sheetViews>
    <sheetView zoomScale="75" zoomScaleNormal="75" workbookViewId="0" topLeftCell="A1">
      <selection activeCell="L87" sqref="L87"/>
    </sheetView>
  </sheetViews>
  <sheetFormatPr defaultColWidth="9.00390625" defaultRowHeight="12.75"/>
  <cols>
    <col min="7" max="7" width="16.375" style="0" customWidth="1"/>
  </cols>
  <sheetData>
    <row r="13" ht="12.75">
      <c r="H13" s="74" t="s">
        <v>126</v>
      </c>
    </row>
    <row r="14" ht="12.75">
      <c r="N14" s="74" t="s">
        <v>160</v>
      </c>
    </row>
    <row r="17" spans="16:20" ht="12.75">
      <c r="P17" t="s">
        <v>165</v>
      </c>
      <c r="T17" t="s">
        <v>164</v>
      </c>
    </row>
    <row r="23" ht="12.75">
      <c r="H23" s="74" t="s">
        <v>125</v>
      </c>
    </row>
    <row r="24" ht="12.75">
      <c r="U24" t="s">
        <v>162</v>
      </c>
    </row>
    <row r="26" ht="12.75">
      <c r="K26" t="s">
        <v>161</v>
      </c>
    </row>
    <row r="28" spans="5:22" ht="12.75">
      <c r="E28" t="s">
        <v>155</v>
      </c>
      <c r="V28" t="s">
        <v>11</v>
      </c>
    </row>
    <row r="30" ht="13.5" thickBot="1"/>
    <row r="31" spans="2:18" ht="12.75">
      <c r="B31" s="79" t="s">
        <v>127</v>
      </c>
      <c r="C31" s="80"/>
      <c r="D31" s="80"/>
      <c r="E31" s="80"/>
      <c r="F31" s="80"/>
      <c r="G31" s="80"/>
      <c r="H31" s="81" t="s">
        <v>89</v>
      </c>
      <c r="I31" s="82">
        <v>0</v>
      </c>
      <c r="R31" t="s">
        <v>14</v>
      </c>
    </row>
    <row r="32" spans="2:9" ht="12.75">
      <c r="B32" s="83" t="s">
        <v>128</v>
      </c>
      <c r="C32" s="68"/>
      <c r="D32" s="68"/>
      <c r="E32" s="68"/>
      <c r="F32" s="68"/>
      <c r="G32" s="68"/>
      <c r="H32" s="78" t="s">
        <v>90</v>
      </c>
      <c r="I32" s="84">
        <v>0</v>
      </c>
    </row>
    <row r="33" spans="2:9" ht="13.5" thickBot="1">
      <c r="B33" s="85" t="s">
        <v>129</v>
      </c>
      <c r="C33" s="86"/>
      <c r="D33" s="86"/>
      <c r="E33" s="86"/>
      <c r="F33" s="86"/>
      <c r="G33" s="86"/>
      <c r="H33" s="87" t="s">
        <v>36</v>
      </c>
      <c r="I33" s="88">
        <v>0</v>
      </c>
    </row>
    <row r="34" spans="2:9" ht="13.5" thickBot="1">
      <c r="B34" s="136" t="s">
        <v>130</v>
      </c>
      <c r="C34" s="137"/>
      <c r="D34" s="137"/>
      <c r="E34" s="138"/>
      <c r="F34" s="138"/>
      <c r="G34" s="138"/>
      <c r="H34" s="97"/>
      <c r="I34" s="98">
        <v>0</v>
      </c>
    </row>
    <row r="35" spans="2:9" ht="12.75">
      <c r="B35" s="28" t="s">
        <v>131</v>
      </c>
      <c r="C35" s="29"/>
      <c r="D35" s="29"/>
      <c r="E35" s="29"/>
      <c r="F35" s="29"/>
      <c r="G35" s="29"/>
      <c r="H35" s="89"/>
      <c r="I35" s="82"/>
    </row>
    <row r="36" spans="2:9" ht="13.5" thickBot="1">
      <c r="B36" s="19" t="s">
        <v>132</v>
      </c>
      <c r="C36" s="20"/>
      <c r="D36" s="20"/>
      <c r="E36" s="20"/>
      <c r="F36" s="20"/>
      <c r="G36" s="20"/>
      <c r="H36" s="96"/>
      <c r="I36" s="84">
        <v>0</v>
      </c>
    </row>
    <row r="37" spans="2:9" ht="12.75">
      <c r="B37" s="19" t="s">
        <v>133</v>
      </c>
      <c r="C37" s="20"/>
      <c r="D37" s="20"/>
      <c r="E37" s="20"/>
      <c r="F37" s="20"/>
      <c r="G37" s="20"/>
      <c r="H37" s="99" t="s">
        <v>136</v>
      </c>
      <c r="I37" s="94">
        <v>0</v>
      </c>
    </row>
    <row r="38" spans="2:9" ht="13.5" thickBot="1">
      <c r="B38" s="22" t="s">
        <v>134</v>
      </c>
      <c r="C38" s="23"/>
      <c r="D38" s="23"/>
      <c r="E38" s="23"/>
      <c r="F38" s="23"/>
      <c r="G38" s="23"/>
      <c r="H38" s="100">
        <f>I36*I37*I38</f>
        <v>0</v>
      </c>
      <c r="I38" s="95">
        <v>0</v>
      </c>
    </row>
    <row r="39" spans="2:9" ht="12.75" hidden="1">
      <c r="B39" s="19"/>
      <c r="C39" s="20"/>
      <c r="D39" s="20"/>
      <c r="E39" s="20"/>
      <c r="F39" s="20"/>
      <c r="G39" s="20"/>
      <c r="H39" s="92"/>
      <c r="I39" s="93"/>
    </row>
    <row r="40" spans="2:9" ht="13.5" thickBot="1">
      <c r="B40" s="28" t="s">
        <v>132</v>
      </c>
      <c r="C40" s="29"/>
      <c r="D40" s="29"/>
      <c r="E40" s="29"/>
      <c r="F40" s="29"/>
      <c r="G40" s="29"/>
      <c r="H40" s="90"/>
      <c r="I40" s="82">
        <v>0</v>
      </c>
    </row>
    <row r="41" spans="2:9" ht="12.75">
      <c r="B41" s="19" t="s">
        <v>133</v>
      </c>
      <c r="C41" s="20"/>
      <c r="D41" s="20"/>
      <c r="E41" s="20"/>
      <c r="F41" s="20"/>
      <c r="G41" s="20"/>
      <c r="H41" s="99" t="s">
        <v>137</v>
      </c>
      <c r="I41" s="94">
        <v>0</v>
      </c>
    </row>
    <row r="42" spans="2:9" ht="13.5" thickBot="1">
      <c r="B42" s="22" t="s">
        <v>134</v>
      </c>
      <c r="C42" s="23"/>
      <c r="D42" s="23"/>
      <c r="E42" s="23"/>
      <c r="F42" s="23"/>
      <c r="G42" s="23"/>
      <c r="H42" s="100">
        <f>I40*I41*I42</f>
        <v>0</v>
      </c>
      <c r="I42" s="95">
        <v>0</v>
      </c>
    </row>
    <row r="43" spans="2:9" ht="13.5" thickBot="1">
      <c r="B43" s="19" t="s">
        <v>132</v>
      </c>
      <c r="C43" s="20"/>
      <c r="D43" s="20"/>
      <c r="E43" s="20"/>
      <c r="F43" s="20"/>
      <c r="G43" s="20"/>
      <c r="H43" s="92"/>
      <c r="I43" s="91">
        <v>0</v>
      </c>
    </row>
    <row r="44" spans="2:9" ht="12.75">
      <c r="B44" s="19" t="s">
        <v>133</v>
      </c>
      <c r="C44" s="20"/>
      <c r="D44" s="20"/>
      <c r="E44" s="20"/>
      <c r="F44" s="20"/>
      <c r="G44" s="20"/>
      <c r="H44" s="99" t="s">
        <v>138</v>
      </c>
      <c r="I44" s="94">
        <v>0</v>
      </c>
    </row>
    <row r="45" spans="2:9" ht="13.5" thickBot="1">
      <c r="B45" s="19" t="s">
        <v>134</v>
      </c>
      <c r="C45" s="20"/>
      <c r="D45" s="20"/>
      <c r="E45" s="20"/>
      <c r="F45" s="20"/>
      <c r="G45" s="20"/>
      <c r="H45" s="100">
        <f>I43*I44*I45</f>
        <v>0</v>
      </c>
      <c r="I45" s="101">
        <v>0</v>
      </c>
    </row>
    <row r="46" spans="2:9" ht="13.5" thickBot="1">
      <c r="B46" s="134" t="s">
        <v>135</v>
      </c>
      <c r="C46" s="135"/>
      <c r="D46" s="135"/>
      <c r="E46" s="135"/>
      <c r="F46" s="114"/>
      <c r="G46" s="114"/>
      <c r="H46" s="102"/>
      <c r="I46" s="103">
        <v>0</v>
      </c>
    </row>
    <row r="47" spans="2:9" ht="12.75">
      <c r="B47" s="28" t="s">
        <v>139</v>
      </c>
      <c r="C47" s="29"/>
      <c r="D47" s="29"/>
      <c r="E47" s="29"/>
      <c r="F47" s="29"/>
      <c r="G47" s="30"/>
      <c r="H47" s="89"/>
      <c r="I47" s="82"/>
    </row>
    <row r="48" spans="2:9" ht="13.5" thickBot="1">
      <c r="B48" s="19" t="s">
        <v>132</v>
      </c>
      <c r="C48" s="20"/>
      <c r="D48" s="20"/>
      <c r="E48" s="20"/>
      <c r="F48" s="20"/>
      <c r="G48" s="21"/>
      <c r="H48" s="96"/>
      <c r="I48" s="84">
        <v>0</v>
      </c>
    </row>
    <row r="49" spans="2:9" ht="12.75">
      <c r="B49" s="19" t="s">
        <v>133</v>
      </c>
      <c r="C49" s="20"/>
      <c r="D49" s="20"/>
      <c r="E49" s="20"/>
      <c r="F49" s="20"/>
      <c r="G49" s="21"/>
      <c r="H49" s="99" t="s">
        <v>136</v>
      </c>
      <c r="I49" s="94">
        <v>0</v>
      </c>
    </row>
    <row r="50" spans="2:9" ht="13.5" thickBot="1">
      <c r="B50" s="22" t="s">
        <v>134</v>
      </c>
      <c r="C50" s="23"/>
      <c r="D50" s="23"/>
      <c r="E50" s="23"/>
      <c r="F50" s="23"/>
      <c r="G50" s="24"/>
      <c r="H50" s="100">
        <f>I48*I49*I50</f>
        <v>0</v>
      </c>
      <c r="I50" s="95">
        <v>0</v>
      </c>
    </row>
    <row r="51" spans="2:9" ht="13.5" thickBot="1">
      <c r="B51" s="19" t="s">
        <v>132</v>
      </c>
      <c r="C51" s="20"/>
      <c r="D51" s="20"/>
      <c r="E51" s="20"/>
      <c r="F51" s="20"/>
      <c r="G51" s="20"/>
      <c r="H51" s="89"/>
      <c r="I51" s="82">
        <v>0</v>
      </c>
    </row>
    <row r="52" spans="2:9" ht="12.75">
      <c r="B52" s="19" t="s">
        <v>133</v>
      </c>
      <c r="C52" s="20"/>
      <c r="D52" s="20"/>
      <c r="E52" s="20"/>
      <c r="F52" s="20"/>
      <c r="G52" s="20"/>
      <c r="H52" s="99" t="s">
        <v>137</v>
      </c>
      <c r="I52" s="84">
        <v>0</v>
      </c>
    </row>
    <row r="53" spans="2:9" ht="13.5" thickBot="1">
      <c r="B53" s="19" t="s">
        <v>134</v>
      </c>
      <c r="C53" s="20"/>
      <c r="D53" s="20"/>
      <c r="E53" s="20"/>
      <c r="F53" s="20"/>
      <c r="G53" s="20"/>
      <c r="H53" s="100">
        <f>I51*I52*I53</f>
        <v>0</v>
      </c>
      <c r="I53" s="94">
        <v>0</v>
      </c>
    </row>
    <row r="54" spans="2:9" ht="13.5" hidden="1" thickBot="1">
      <c r="B54" s="22"/>
      <c r="C54" s="23"/>
      <c r="D54" s="23"/>
      <c r="E54" s="23"/>
      <c r="F54" s="23"/>
      <c r="G54" s="23"/>
      <c r="I54" s="95"/>
    </row>
    <row r="55" spans="2:9" ht="13.5" thickBot="1">
      <c r="B55" s="136" t="s">
        <v>140</v>
      </c>
      <c r="C55" s="137"/>
      <c r="D55" s="137"/>
      <c r="E55" s="137"/>
      <c r="F55" s="138"/>
      <c r="G55" s="138"/>
      <c r="H55" s="97"/>
      <c r="I55" s="98">
        <v>0</v>
      </c>
    </row>
    <row r="56" spans="2:9" ht="13.5" thickBot="1">
      <c r="B56" s="77" t="s">
        <v>141</v>
      </c>
      <c r="C56" s="65"/>
      <c r="D56" s="65"/>
      <c r="E56" s="65"/>
      <c r="F56" s="65"/>
      <c r="G56" s="31"/>
      <c r="H56" s="25"/>
      <c r="I56" s="25"/>
    </row>
    <row r="57" spans="2:9" ht="12.75">
      <c r="B57" s="105" t="s">
        <v>143</v>
      </c>
      <c r="C57" s="106"/>
      <c r="D57" s="106"/>
      <c r="E57" s="106"/>
      <c r="F57" s="107"/>
      <c r="G57" s="108"/>
      <c r="H57" s="113"/>
      <c r="I57" s="113">
        <f>(((I36+I36+I37)*I38)+((I40+I41+I40)*I42)+((I43+I44+I43)*I45))*0.2</f>
        <v>0</v>
      </c>
    </row>
    <row r="58" spans="2:10" ht="13.5" thickBot="1">
      <c r="B58" s="109" t="s">
        <v>144</v>
      </c>
      <c r="C58" s="110"/>
      <c r="D58" s="110"/>
      <c r="E58" s="110"/>
      <c r="F58" s="111"/>
      <c r="G58" s="112"/>
      <c r="H58" s="104"/>
      <c r="I58" s="104">
        <f>(((I37+I37+I38)*I39)+((I41+I42+I41)*I43)+((I44+I45+I44)*I46))*0.3</f>
        <v>0</v>
      </c>
      <c r="J58" s="20"/>
    </row>
    <row r="59" spans="2:10" ht="13.5" thickBot="1">
      <c r="B59" s="64" t="s">
        <v>142</v>
      </c>
      <c r="C59" s="65"/>
      <c r="D59" s="65"/>
      <c r="E59" s="65"/>
      <c r="F59" s="65"/>
      <c r="G59" s="31"/>
      <c r="H59" s="31"/>
      <c r="I59" s="31"/>
      <c r="J59" s="20"/>
    </row>
    <row r="60" spans="2:9" ht="12.75">
      <c r="B60" s="105" t="s">
        <v>143</v>
      </c>
      <c r="C60" s="106"/>
      <c r="D60" s="106"/>
      <c r="E60" s="106"/>
      <c r="F60" s="114"/>
      <c r="G60" s="115"/>
      <c r="H60" s="116"/>
      <c r="I60" s="116">
        <f>(((I48*2+I49)*I50)+((I51*2+I52)*I53))*0.2</f>
        <v>0</v>
      </c>
    </row>
    <row r="61" spans="2:9" ht="13.5" thickBot="1">
      <c r="B61" s="109" t="s">
        <v>144</v>
      </c>
      <c r="C61" s="110"/>
      <c r="D61" s="110"/>
      <c r="E61" s="110"/>
      <c r="F61" s="111"/>
      <c r="G61" s="112"/>
      <c r="H61" s="104"/>
      <c r="I61" s="104">
        <f>(((I49*2+I50)*I51)+((I52*2+I53)*I54))*0.3</f>
        <v>0</v>
      </c>
    </row>
    <row r="62" spans="2:9" ht="13.5" thickBot="1">
      <c r="B62" s="128" t="s">
        <v>145</v>
      </c>
      <c r="C62" s="129"/>
      <c r="D62" s="129"/>
      <c r="E62" s="129"/>
      <c r="F62" s="129"/>
      <c r="G62" s="130"/>
      <c r="H62" s="133"/>
      <c r="I62" s="133"/>
    </row>
    <row r="63" spans="2:9" ht="13.5" thickBot="1">
      <c r="B63" s="14" t="s">
        <v>146</v>
      </c>
      <c r="C63" s="126"/>
      <c r="D63" s="126"/>
      <c r="E63" s="126"/>
      <c r="F63" s="126"/>
      <c r="G63" s="131"/>
      <c r="H63" s="139">
        <v>0</v>
      </c>
      <c r="I63" s="132"/>
    </row>
    <row r="64" spans="2:9" ht="13.5" thickBot="1">
      <c r="B64" s="136" t="s">
        <v>147</v>
      </c>
      <c r="C64" s="137"/>
      <c r="D64" s="137"/>
      <c r="E64" s="137"/>
      <c r="F64" s="137"/>
      <c r="G64" s="140"/>
      <c r="H64" s="141"/>
      <c r="I64" s="142">
        <f>(I34-I46-I55)*H63/100</f>
        <v>0</v>
      </c>
    </row>
    <row r="65" spans="2:9" ht="13.5" thickBot="1">
      <c r="B65" s="14" t="s">
        <v>148</v>
      </c>
      <c r="C65" s="127"/>
      <c r="D65" s="127"/>
      <c r="E65" s="127"/>
      <c r="F65" s="127"/>
      <c r="G65" s="127"/>
      <c r="H65" s="144"/>
      <c r="I65" s="143"/>
    </row>
    <row r="66" spans="2:9" ht="13.5" thickBot="1">
      <c r="B66" s="14" t="s">
        <v>146</v>
      </c>
      <c r="C66" s="127"/>
      <c r="D66" s="127"/>
      <c r="E66" s="127"/>
      <c r="F66" s="127"/>
      <c r="G66" s="127"/>
      <c r="H66" s="139">
        <v>0</v>
      </c>
      <c r="I66" s="145"/>
    </row>
    <row r="67" spans="2:9" ht="13.5" thickBot="1">
      <c r="B67" s="136" t="s">
        <v>149</v>
      </c>
      <c r="C67" s="137"/>
      <c r="D67" s="137"/>
      <c r="E67" s="137"/>
      <c r="F67" s="137"/>
      <c r="G67" s="137"/>
      <c r="H67" s="139"/>
      <c r="I67" s="139">
        <f>(I57*H66/100)+(I58*H66/100)</f>
        <v>0</v>
      </c>
    </row>
    <row r="68" spans="2:9" ht="13.5" thickBot="1">
      <c r="B68" s="14" t="s">
        <v>150</v>
      </c>
      <c r="C68" s="127"/>
      <c r="D68" s="127"/>
      <c r="E68" s="127"/>
      <c r="F68" s="127"/>
      <c r="G68" s="127"/>
      <c r="H68" s="144"/>
      <c r="I68" s="143"/>
    </row>
    <row r="69" spans="2:9" ht="13.5" thickBot="1">
      <c r="B69" s="14" t="s">
        <v>146</v>
      </c>
      <c r="C69" s="127"/>
      <c r="D69" s="127"/>
      <c r="E69" s="127"/>
      <c r="F69" s="127"/>
      <c r="G69" s="127"/>
      <c r="H69" s="139">
        <v>0</v>
      </c>
      <c r="I69" s="145"/>
    </row>
    <row r="70" spans="2:9" ht="13.5" thickBot="1">
      <c r="B70" s="136" t="s">
        <v>151</v>
      </c>
      <c r="C70" s="137"/>
      <c r="D70" s="137"/>
      <c r="E70" s="137"/>
      <c r="F70" s="137"/>
      <c r="G70" s="137"/>
      <c r="H70" s="139"/>
      <c r="I70" s="139">
        <f>(I60*H69/100)+(I61*H69/100)</f>
        <v>0</v>
      </c>
    </row>
    <row r="71" spans="2:9" ht="13.5" thickBot="1">
      <c r="B71" s="136" t="s">
        <v>152</v>
      </c>
      <c r="C71" s="137"/>
      <c r="D71" s="137"/>
      <c r="E71" s="137"/>
      <c r="F71" s="137"/>
      <c r="G71" s="140"/>
      <c r="H71" s="146"/>
      <c r="I71" s="146">
        <f>I34+I57+I58+I60+I61-I64-I67-I70</f>
        <v>0</v>
      </c>
    </row>
    <row r="72" spans="2:9" ht="13.5" thickBot="1">
      <c r="B72" s="136" t="s">
        <v>154</v>
      </c>
      <c r="C72" s="137"/>
      <c r="D72" s="147"/>
      <c r="E72" s="147"/>
      <c r="F72" s="147"/>
      <c r="G72" s="146"/>
      <c r="H72" s="146"/>
      <c r="I72" s="146">
        <f>I64+I67+I70</f>
        <v>0</v>
      </c>
    </row>
    <row r="73" spans="2:9" ht="13.5" thickBot="1">
      <c r="B73" s="136" t="s">
        <v>153</v>
      </c>
      <c r="C73" s="147"/>
      <c r="D73" s="147"/>
      <c r="E73" s="147"/>
      <c r="F73" s="147"/>
      <c r="G73" s="146"/>
      <c r="H73" s="146"/>
      <c r="I73" s="146">
        <f>I34-I46-I55++I57+I58+I60+I61</f>
        <v>0</v>
      </c>
    </row>
    <row r="74" spans="2:9" ht="13.5" thickBot="1">
      <c r="B74" s="136" t="s">
        <v>156</v>
      </c>
      <c r="C74" s="147"/>
      <c r="D74" s="147"/>
      <c r="E74" s="147"/>
      <c r="F74" s="147"/>
      <c r="G74" s="146"/>
      <c r="H74" s="139"/>
      <c r="I74" s="139">
        <f>I34-I46-I55+I57+I58+I60+I61</f>
        <v>0</v>
      </c>
    </row>
    <row r="75" spans="2:9" ht="13.5" thickBot="1">
      <c r="B75" s="136" t="s">
        <v>157</v>
      </c>
      <c r="C75" s="147"/>
      <c r="D75" s="147"/>
      <c r="E75" s="147"/>
      <c r="F75" s="147"/>
      <c r="G75" s="146"/>
      <c r="H75" s="139"/>
      <c r="I75" s="139">
        <f>I46</f>
        <v>0</v>
      </c>
    </row>
    <row r="76" spans="2:9" ht="13.5" thickBot="1">
      <c r="B76" s="136" t="s">
        <v>158</v>
      </c>
      <c r="C76" s="138"/>
      <c r="D76" s="138"/>
      <c r="E76" s="138"/>
      <c r="F76" s="138"/>
      <c r="G76" s="148"/>
      <c r="H76" s="149"/>
      <c r="I76" s="149">
        <f>I55*2.4</f>
        <v>0</v>
      </c>
    </row>
    <row r="77" spans="2:9" ht="13.5" thickBot="1">
      <c r="B77" s="136" t="s">
        <v>159</v>
      </c>
      <c r="C77" s="137"/>
      <c r="D77" s="137"/>
      <c r="E77" s="138"/>
      <c r="F77" s="138"/>
      <c r="G77" s="148"/>
      <c r="H77" s="148"/>
      <c r="I77" s="148">
        <f>(I31+I32)*I33</f>
        <v>0</v>
      </c>
    </row>
    <row r="78" spans="2:9" ht="12.75">
      <c r="B78" s="10" t="s">
        <v>166</v>
      </c>
      <c r="C78" s="11"/>
      <c r="D78" s="11"/>
      <c r="E78" s="11"/>
      <c r="F78" s="11"/>
      <c r="G78" s="11"/>
      <c r="H78" s="152"/>
      <c r="I78" s="152"/>
    </row>
    <row r="79" spans="2:9" ht="13.5" thickBot="1">
      <c r="B79" s="12" t="s">
        <v>167</v>
      </c>
      <c r="C79" s="13"/>
      <c r="D79" s="13"/>
      <c r="E79" s="13"/>
      <c r="F79" s="13"/>
      <c r="G79" s="13"/>
      <c r="H79" s="16" t="s">
        <v>0</v>
      </c>
      <c r="I79" s="16">
        <v>0</v>
      </c>
    </row>
    <row r="80" spans="2:9" ht="13.5" thickBot="1">
      <c r="B80" s="12" t="s">
        <v>133</v>
      </c>
      <c r="C80" s="13"/>
      <c r="D80" s="13"/>
      <c r="E80" s="13"/>
      <c r="F80" s="13"/>
      <c r="G80" s="4"/>
      <c r="H80" s="16" t="s">
        <v>168</v>
      </c>
      <c r="I80" s="16">
        <v>0</v>
      </c>
    </row>
    <row r="81" spans="2:9" ht="13.5" thickBot="1">
      <c r="B81" s="77" t="s">
        <v>132</v>
      </c>
      <c r="C81" s="153"/>
      <c r="D81" s="153"/>
      <c r="E81" s="153"/>
      <c r="F81" s="153"/>
      <c r="G81" s="154"/>
      <c r="H81" s="3" t="s">
        <v>11</v>
      </c>
      <c r="I81" s="3">
        <v>0</v>
      </c>
    </row>
    <row r="82" spans="2:9" ht="13.5" thickBot="1">
      <c r="B82" s="77" t="s">
        <v>169</v>
      </c>
      <c r="C82" s="153"/>
      <c r="D82" s="153"/>
      <c r="E82" s="153"/>
      <c r="F82" s="153"/>
      <c r="G82" s="154"/>
      <c r="H82" s="3" t="s">
        <v>170</v>
      </c>
      <c r="I82" s="3">
        <v>0</v>
      </c>
    </row>
    <row r="83" spans="2:9" ht="13.5" thickBot="1">
      <c r="B83" s="77" t="s">
        <v>171</v>
      </c>
      <c r="C83" s="153"/>
      <c r="D83" s="153"/>
      <c r="E83" s="153"/>
      <c r="F83" s="153"/>
      <c r="G83" s="154"/>
      <c r="H83" s="3"/>
      <c r="I83" s="3"/>
    </row>
    <row r="84" spans="2:9" ht="13.5" thickBot="1">
      <c r="B84" s="77" t="s">
        <v>146</v>
      </c>
      <c r="C84" s="153"/>
      <c r="D84" s="153"/>
      <c r="E84" s="153"/>
      <c r="F84" s="153"/>
      <c r="G84" s="154"/>
      <c r="H84" s="3"/>
      <c r="I84" s="3">
        <v>0</v>
      </c>
    </row>
    <row r="85" spans="2:9" ht="13.5" thickBot="1">
      <c r="B85" s="151" t="s">
        <v>172</v>
      </c>
      <c r="C85" s="138"/>
      <c r="D85" s="138"/>
      <c r="E85" s="138"/>
      <c r="F85" s="138"/>
      <c r="G85" s="148"/>
      <c r="H85" s="149"/>
      <c r="I85" s="149">
        <f>(((I79*I80*I82)+(I80+I80+I79)*I81*I82))*I84/100</f>
        <v>0</v>
      </c>
    </row>
    <row r="86" spans="2:9" ht="13.5" thickBot="1">
      <c r="B86" s="151" t="s">
        <v>173</v>
      </c>
      <c r="C86" s="138"/>
      <c r="D86" s="138"/>
      <c r="E86" s="138"/>
      <c r="F86" s="138"/>
      <c r="G86" s="148"/>
      <c r="H86" s="149"/>
      <c r="I86" s="149">
        <f>((I79*I80*I82)+((I79+I80+I80)*I81*I82))-I85</f>
        <v>0</v>
      </c>
    </row>
    <row r="87" spans="2:9" ht="13.5" thickBot="1">
      <c r="B87" s="151" t="s">
        <v>174</v>
      </c>
      <c r="C87" s="138"/>
      <c r="D87" s="138"/>
      <c r="E87" s="138"/>
      <c r="F87" s="138"/>
      <c r="G87" s="148"/>
      <c r="H87" s="149"/>
      <c r="I87" s="149">
        <f>(((I79*I80*I82)+(I80+I80+I79)*I81*I82))</f>
        <v>0</v>
      </c>
    </row>
    <row r="88" spans="2:9" ht="13.5" thickBot="1">
      <c r="B88" s="151" t="s">
        <v>175</v>
      </c>
      <c r="C88" s="138"/>
      <c r="D88" s="138"/>
      <c r="E88" s="138"/>
      <c r="F88" s="138"/>
      <c r="G88" s="148"/>
      <c r="H88" s="141"/>
      <c r="I88" s="141">
        <f>I87</f>
        <v>0</v>
      </c>
    </row>
    <row r="89" spans="2:9" ht="12.75">
      <c r="B89" s="10" t="s">
        <v>176</v>
      </c>
      <c r="C89" s="11"/>
      <c r="D89" s="11"/>
      <c r="E89" s="11"/>
      <c r="F89" s="11"/>
      <c r="G89" s="11"/>
      <c r="H89" s="152"/>
      <c r="I89" s="7"/>
    </row>
    <row r="90" spans="2:9" ht="13.5" thickBot="1">
      <c r="B90" s="12" t="s">
        <v>167</v>
      </c>
      <c r="C90" s="13"/>
      <c r="D90" s="13"/>
      <c r="E90" s="13"/>
      <c r="F90" s="13"/>
      <c r="G90" s="13"/>
      <c r="H90" s="16" t="s">
        <v>177</v>
      </c>
      <c r="I90" s="4">
        <v>0</v>
      </c>
    </row>
    <row r="91" spans="2:9" ht="13.5" thickBot="1">
      <c r="B91" s="77" t="s">
        <v>133</v>
      </c>
      <c r="C91" s="153"/>
      <c r="D91" s="153"/>
      <c r="E91" s="153"/>
      <c r="F91" s="153"/>
      <c r="G91" s="154"/>
      <c r="H91" s="16" t="s">
        <v>163</v>
      </c>
      <c r="I91" s="16">
        <v>0</v>
      </c>
    </row>
    <row r="92" spans="2:9" ht="13.5" thickBot="1">
      <c r="B92" s="77" t="s">
        <v>132</v>
      </c>
      <c r="C92" s="65"/>
      <c r="D92" s="65"/>
      <c r="E92" s="65"/>
      <c r="F92" s="65"/>
      <c r="G92" s="31"/>
      <c r="H92" s="31" t="s">
        <v>178</v>
      </c>
      <c r="I92" s="31">
        <v>0</v>
      </c>
    </row>
    <row r="93" spans="2:9" ht="13.5" thickBot="1">
      <c r="B93" s="151" t="s">
        <v>179</v>
      </c>
      <c r="C93" s="138"/>
      <c r="D93" s="138"/>
      <c r="E93" s="138"/>
      <c r="F93" s="138"/>
      <c r="G93" s="148"/>
      <c r="H93" s="148"/>
      <c r="I93" s="148">
        <f>(I90+I91+I91)*I92*I82*0.5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2008-12-26T07:33:23Z</cp:lastPrinted>
  <dcterms:created xsi:type="dcterms:W3CDTF">2008-12-23T12:50:49Z</dcterms:created>
  <dcterms:modified xsi:type="dcterms:W3CDTF">2008-12-26T07:56:36Z</dcterms:modified>
  <cp:category/>
  <cp:version/>
  <cp:contentType/>
  <cp:contentStatus/>
</cp:coreProperties>
</file>