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" windowHeight="1155" activeTab="0"/>
  </bookViews>
  <sheets>
    <sheet name="Локальная смета 12 гр. Для Т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Area" localSheetId="0">'Локальная смета 12 гр. Для Т'!$A$1:$L$147</definedName>
  </definedNames>
  <calcPr fullCalcOnLoad="1"/>
</workbook>
</file>

<file path=xl/sharedStrings.xml><?xml version="1.0" encoding="utf-8"?>
<sst xmlns="http://schemas.openxmlformats.org/spreadsheetml/2006/main" count="5324" uniqueCount="582">
  <si>
    <t>Smeta.ru  (495) 974-1589</t>
  </si>
  <si>
    <t>_PS_</t>
  </si>
  <si>
    <t>Smeta.ru</t>
  </si>
  <si>
    <t/>
  </si>
  <si>
    <t>Новый объект</t>
  </si>
  <si>
    <t>№8 Устройство входов в цокольный этаж</t>
  </si>
  <si>
    <t>Мособлгосэкспертиза</t>
  </si>
  <si>
    <t>Сметные нормы списания</t>
  </si>
  <si>
    <t>Коды ценников</t>
  </si>
  <si>
    <t>ФЕР версия 2 с параметрами</t>
  </si>
  <si>
    <t>Тип. расчёт(с 0.94) для норм 2001 года  МДС 81.33-2004 и МДС 81.25-99</t>
  </si>
  <si>
    <t>Московская область</t>
  </si>
  <si>
    <t>Поправки для НБ 2001 нов МДС</t>
  </si>
  <si>
    <t>Новая локальная смета</t>
  </si>
  <si>
    <t>Устройство входов в цокольный этаж</t>
  </si>
  <si>
    <t>{E8E4FE7F-B4A1-4345-927B-DBA87A799312}</t>
  </si>
  <si>
    <t>Новый раздел</t>
  </si>
  <si>
    <t>Устройство приямков</t>
  </si>
  <si>
    <t>{5B52D2A7-A2D3-4285-A8C1-23049A626C7C}</t>
  </si>
  <si>
    <t>1</t>
  </si>
  <si>
    <t>01-02-057-2</t>
  </si>
  <si>
    <t>Разработка грунта вручную в траншеях глубиной до 2 м без креплений с откосами, группа грунтов 2</t>
  </si>
  <si>
    <t>100 м3</t>
  </si>
  <si>
    <t>ТЕР Московской обл.,сб.01,гл.02,табл.057,поз.2</t>
  </si>
  <si>
    <t>100 м3 грунта</t>
  </si>
  <si>
    <t>Общестроительные работы</t>
  </si>
  <si>
    <t>Земляные работы, выполняемые ручным способом</t>
  </si>
  <si>
    <t>1-2</t>
  </si>
  <si>
    <t>01. Разработка грунта с выбрасыванием на бровку. 02. Зачистка дна и поверхности стенок. 03. Откидка грунта от бровки.</t>
  </si>
  <si>
    <t>2</t>
  </si>
  <si>
    <t>05-01-029-9</t>
  </si>
  <si>
    <t>Устройство железобетонных буронабивных свай диаметром до 600/1600 мм с бурением скважин вращательным (шнековым) способом в грунтах 2 группы, длина свай до 12 м</t>
  </si>
  <si>
    <t>м3</t>
  </si>
  <si>
    <t>ТЕР Московской обл.,сб.05,гл.01,табл.029,поз.9</t>
  </si>
  <si>
    <t>1 м3 конструктивного объема свай</t>
  </si>
  <si>
    <t>Свайные работы:</t>
  </si>
  <si>
    <t>5-1</t>
  </si>
  <si>
    <t>2,1</t>
  </si>
  <si>
    <t>103-0686</t>
  </si>
  <si>
    <t>Трубы асбестоцементные класса ВТ-12 (ГОСТ 539-80) условный проход 150 мм, внутренний диаметр 135 мм</t>
  </si>
  <si>
    <t>м</t>
  </si>
  <si>
    <t>ССЦ Московской обл.,сб.103,поз.0686</t>
  </si>
  <si>
    <t>2,2</t>
  </si>
  <si>
    <t>204-0021</t>
  </si>
  <si>
    <t>Горячекатаная арматурная сталь: периодического профиля класса А-III диаметром, мм: 10</t>
  </si>
  <si>
    <t>т</t>
  </si>
  <si>
    <t>ССЦ Московской обл.,сб.204,поз.0021</t>
  </si>
  <si>
    <t>2,3</t>
  </si>
  <si>
    <t>204-0048</t>
  </si>
  <si>
    <t>Hадбавки к ценам заготовок за сборку и сварку каркасов и сеток: пространственных, диаметром, мм: 10</t>
  </si>
  <si>
    <t>ФССЦ сб.204, поз.0048</t>
  </si>
  <si>
    <t>2,4</t>
  </si>
  <si>
    <t>401-0006</t>
  </si>
  <si>
    <t>Бетон тяжелый, класс В 15 (М 200)</t>
  </si>
  <si>
    <t>ССЦ Московской обл.,сб.401,поз.0006</t>
  </si>
  <si>
    <t>2,5</t>
  </si>
  <si>
    <t>Цена поставщика</t>
  </si>
  <si>
    <t>Бетон тяжелый, крупность заполнителя 20 мм, класс В 25 (М300)</t>
  </si>
  <si>
    <t>ССЦ Московской обл.,сб.401,поз.0069</t>
  </si>
  <si>
    <t>3</t>
  </si>
  <si>
    <t>11-01-002-1</t>
  </si>
  <si>
    <t>Устройство подстилающих слоев песчаных</t>
  </si>
  <si>
    <t>1 м3</t>
  </si>
  <si>
    <t>ТЕР Московской обл.,сб.11,гл.01,табл.002,поз.1</t>
  </si>
  <si>
    <t>1 м3 подстилающего слоя</t>
  </si>
  <si>
    <t>Полы</t>
  </si>
  <si>
    <t>11</t>
  </si>
  <si>
    <t>4</t>
  </si>
  <si>
    <t>06-01-001-16</t>
  </si>
  <si>
    <t>Устройство фундаментных плит железобетонных плоских</t>
  </si>
  <si>
    <t>ТЕР Московской обл.,сб.06,гл.01,табл.001,поз.16</t>
  </si>
  <si>
    <t>100 м3 бетона, бутобетона и железобетона в деле</t>
  </si>
  <si>
    <t>Бетонные и железобетонные монолитные конструкции в промышленном строительстве</t>
  </si>
  <si>
    <t>6-1</t>
  </si>
  <si>
    <t>01. Раскрой и установка досок. 02. Установка щитов опалубки. 03. Крепление элементов опалубки проволокой и гвоздями строительными. 04. Установка арматуры. 05. Укладка бетонной смеси.</t>
  </si>
  <si>
    <t>4,1</t>
  </si>
  <si>
    <t>204-0100</t>
  </si>
  <si>
    <t>Горячекатаная арматурная сталь класса А-I, А-II, А-III</t>
  </si>
  <si>
    <t>ССЦ Московской обл.,сб.204,поз.0100</t>
  </si>
  <si>
    <t>4,2</t>
  </si>
  <si>
    <t>401-0066</t>
  </si>
  <si>
    <t>Бетон тяжелый, крупность заполнителя 20 мм, класс В 15 (М200)</t>
  </si>
  <si>
    <t>ССЦ Московской обл.,сб.401,поз.0066</t>
  </si>
  <si>
    <t>4,3</t>
  </si>
  <si>
    <t>4,4</t>
  </si>
  <si>
    <t>5</t>
  </si>
  <si>
    <t>26-01-041-5</t>
  </si>
  <si>
    <t>Изоляция изделиями из пенопласта насухо покрытий и перекрытий</t>
  </si>
  <si>
    <t>ТЕР Московской обл.,сб.26,гл.01,табл.041,поз.5</t>
  </si>
  <si>
    <t>1 м3 изоляции</t>
  </si>
  <si>
    <t>Теплоизоляционные работы</t>
  </si>
  <si>
    <t>20</t>
  </si>
  <si>
    <t>6</t>
  </si>
  <si>
    <t>06-01-024-3</t>
  </si>
  <si>
    <t>Устройство стен подвалов и подпорных стен железобетонных высотой до 3 м, толщиной до 300 мм</t>
  </si>
  <si>
    <t>ТЕР Московской обл.,сб.06,гл.01,табл.024,поз.3</t>
  </si>
  <si>
    <t>01. Раскрой и установка брусков и досок. 02. Установка щитов опалубки. 03. Крепление элементов опалубки гвоздями и болтами строительными. 04. Установка арматуры. 05. Укладка бутового камня. 06. Укладка бетонной смеси.</t>
  </si>
  <si>
    <t>6,1</t>
  </si>
  <si>
    <t>6,2</t>
  </si>
  <si>
    <t>6,3</t>
  </si>
  <si>
    <t>6,4</t>
  </si>
  <si>
    <t>7</t>
  </si>
  <si>
    <t>11-01-011-1</t>
  </si>
  <si>
    <t>Устройство стяжек цементных: толщиной 20 мм</t>
  </si>
  <si>
    <t>100 м2</t>
  </si>
  <si>
    <t>ТЕР Московской обл.,сб.11,гл.01,табл.011,поз.1</t>
  </si>
  <si>
    <t>100 м2 стяжки</t>
  </si>
  <si>
    <t>8</t>
  </si>
  <si>
    <t>11-01-011-2</t>
  </si>
  <si>
    <t>Устройство стяжек цементных: на каждые 5 мм изменения толщины стяжки добавлять или исключать к норме 11-01-011-01</t>
  </si>
  <si>
    <t>ТЕР Московской обл.,сб.11,гл.01,табл.011,поз.2</t>
  </si>
  <si>
    <t>9</t>
  </si>
  <si>
    <t>08-01-003-7</t>
  </si>
  <si>
    <t>Гидроизоляция боковая обмазочная битумная в 2 слоя по выравненной поверхности бутовой кладки, кирпичу, бетону</t>
  </si>
  <si>
    <t>ТЕР Московской обл.,сб.08,гл.01,табл.003,поз.7</t>
  </si>
  <si>
    <t>100 м2 изолируемой поверхности</t>
  </si>
  <si>
    <t>Конструкции из кирпича и блоков в жилищно-гражданских зданиях</t>
  </si>
  <si>
    <t>10</t>
  </si>
  <si>
    <t>06-01-015-7</t>
  </si>
  <si>
    <t>Установка закладных деталей весом до 4 кг</t>
  </si>
  <si>
    <t>ТЕР Московской обл.,сб.06,гл.01,табл.015,поз.7</t>
  </si>
  <si>
    <t>10,1</t>
  </si>
  <si>
    <t>204-0064</t>
  </si>
  <si>
    <t>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 поставляемые отдельно</t>
  </si>
  <si>
    <t>ССЦ Московской обл.,сб.204,поз.0064</t>
  </si>
  <si>
    <t>10,2</t>
  </si>
  <si>
    <t>103-0054</t>
  </si>
  <si>
    <t>Трубы стальные сварные водогазопроводные с резьбой оцинкованные обыкновенные диаметр условного прохода 50 мм, толщина стенки 3,5 мм</t>
  </si>
  <si>
    <t>ССЦ Московской обл.,сб.103,поз.0054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</si>
  <si>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</si>
  <si>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</si>
  <si>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</si>
  <si>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</si>
  <si>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</si>
  <si>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</si>
  <si>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</si>
  <si>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</si>
  <si>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</si>
  <si>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</si>
  <si>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</si>
  <si>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</si>
  <si>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</si>
  <si>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</si>
  <si>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</si>
  <si>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</si>
  <si>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</si>
  <si>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</si>
  <si>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</si>
  <si>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</si>
  <si>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</si>
  <si>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</si>
  <si>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ИТОГ1</t>
  </si>
  <si>
    <t>ПРЯМЫЕ ЗАТРАТЫ</t>
  </si>
  <si>
    <t>ИТОГ2</t>
  </si>
  <si>
    <t>НАКЛАДНЫЕ  РАСХОДЫ</t>
  </si>
  <si>
    <t>ИТОГ3</t>
  </si>
  <si>
    <t>СМЕТНАЯ ПРИБЫЛЬ</t>
  </si>
  <si>
    <t>ИТОГ4</t>
  </si>
  <si>
    <t>ИТОГО</t>
  </si>
  <si>
    <t>труд</t>
  </si>
  <si>
    <t>Трудоемкость</t>
  </si>
  <si>
    <t>фот</t>
  </si>
  <si>
    <t>Фонд оплаты труда</t>
  </si>
  <si>
    <t>ЗУ</t>
  </si>
  <si>
    <t>ЗИМНЕЕ УДОРОЖАНИЕ %</t>
  </si>
  <si>
    <t>проставьте % ЗУ</t>
  </si>
  <si>
    <t>ИТОГ5</t>
  </si>
  <si>
    <t>С ЗИМНИМ УДОРОЖАНИЕМ</t>
  </si>
  <si>
    <t>ИТОГ6</t>
  </si>
  <si>
    <t>ВРЕМЕННЫЕ СООРУЖЕНИЯ %</t>
  </si>
  <si>
    <t>проставьте % временных сооружений</t>
  </si>
  <si>
    <t>ИТОГ7</t>
  </si>
  <si>
    <t>ИТОГО С ВРЕМЕННЫМИ</t>
  </si>
  <si>
    <t>ИТОГ8</t>
  </si>
  <si>
    <t>НДС 18%</t>
  </si>
  <si>
    <t>ВСЕГО</t>
  </si>
  <si>
    <t>Устройство входов</t>
  </si>
  <si>
    <t>{39BB6761-35CC-44C1-B7B6-E5D80097733A}</t>
  </si>
  <si>
    <t>3,1</t>
  </si>
  <si>
    <t>3,2</t>
  </si>
  <si>
    <t>3,3</t>
  </si>
  <si>
    <t>3,4</t>
  </si>
  <si>
    <t>3,5</t>
  </si>
  <si>
    <t>5,1</t>
  </si>
  <si>
    <t>5,2</t>
  </si>
  <si>
    <t>7,1</t>
  </si>
  <si>
    <t>7,2</t>
  </si>
  <si>
    <t>7,3</t>
  </si>
  <si>
    <t>7,4</t>
  </si>
  <si>
    <t>08-02-002-5</t>
  </si>
  <si>
    <t>Кладка перегородок из кирпича неармированных толщиной в 1/2 кирпича при высоте этажа до 4 м</t>
  </si>
  <si>
    <t>ТЕР Московской обл.,сб.08,гл.02,табл.002,поз.5</t>
  </si>
  <si>
    <t>100 м2 перегородок (за вычетом проемов)</t>
  </si>
  <si>
    <t>01. Заготовка и установка арматуры при кладке армированных перегородок (нормы 1-4). 02. Кладка конструк-ций из кирпича.</t>
  </si>
  <si>
    <t>9,1</t>
  </si>
  <si>
    <t>404-0005</t>
  </si>
  <si>
    <t>Кирпич керамический одинарный, размером 250х120х65 мм, марка 100</t>
  </si>
  <si>
    <t>1000 шт.</t>
  </si>
  <si>
    <t>ССЦ Московской обл.,сб.404,поз.0005</t>
  </si>
  <si>
    <t>9,2</t>
  </si>
  <si>
    <t>Кирпич керамический одинарный,  марка 100 (Ц=7700*1,13/1,18=7373,73 руб./1000шт.)</t>
  </si>
  <si>
    <t>07-05-015-1</t>
  </si>
  <si>
    <t>Устройство лестниц по готовому основанию из отдельных ступеней гладких</t>
  </si>
  <si>
    <t>100 м</t>
  </si>
  <si>
    <t>ТЕР Московской обл.,сб.07,гл.05,табл.015,поз.1</t>
  </si>
  <si>
    <t>100 м ступеней</t>
  </si>
  <si>
    <t>Бетонные и железобетонные сборные конструкции в жилищно-гражданском строительстве</t>
  </si>
  <si>
    <t>7-2</t>
  </si>
  <si>
    <t>01. Укладка ступеней на цементном растворе. 02. Подшлифовка ступеней (норма 2).</t>
  </si>
  <si>
    <t>448-2201-1</t>
  </si>
  <si>
    <t>Ступени лестничные с лицевой бетонной поверхностью, не требующей дополнительной отделки, длиной до 3 м</t>
  </si>
  <si>
    <t>ССЦ Московской обл.,сб.448,поз.2201-1</t>
  </si>
  <si>
    <t>Ступени лестничные ЛС-11-17 (Ц=849,32*1,13/1,18=813,33 руб/шт.)</t>
  </si>
  <si>
    <t>шт.</t>
  </si>
  <si>
    <t>10,3</t>
  </si>
  <si>
    <t>Ступени лестничные ЛС-12-17 (Ц=956,89*1,13/1,18=916,34 руб/шт.)</t>
  </si>
  <si>
    <t>0_085_к_СП</t>
  </si>
  <si>
    <t>Размер коэффициента к сумме СП при ремонте и реконструкции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</si>
  <si>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МДС 81-33(34).2004 пр.4 и К=0,85 к СП строит.работ письмо АП-5536/06 от 18.11.2004</t>
  </si>
  <si>
    <t>0_094_к_НР</t>
  </si>
  <si>
    <t>Размер коэффициента к НР по ПИСЬМУ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</si>
  <si>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ПИСЬМО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</si>
  <si>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0__тип_объекта</t>
  </si>
  <si>
    <t>1- новое строительство, 2 - ремонт и реконструкция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</si>
  <si>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К=0.9 к НР строит.раб.МДС 81-33(34).2004 пр.4</t>
  </si>
  <si>
    <t>0_источник_финансирования</t>
  </si>
  <si>
    <t>1 - внешние источники, 0 - хозрасчетный способ</t>
  </si>
  <si>
    <t>МДС 81-33.2004 п.4.9 при хозрасчете К=0.6 к НР.</t>
  </si>
  <si>
    <t>0_сложность</t>
  </si>
  <si>
    <t>1- Реконструкция объектов метрополитена, а также мостов, путепроводов, искусственных сооружений, относящихся к категории сложных, а также капитальном ремонте действующих атомных электростанций и других объектов с ядерными реакторами</t>
  </si>
  <si>
    <t>МДС 81-33.2004 примечание 2 и 5 Приложения 4. Реконструкция объектов метрополитена, а также мостов, путепроводов, искусственных сооружений, относящихся к категории сложных</t>
  </si>
  <si>
    <t>0_терр_коэфф</t>
  </si>
  <si>
    <t>Территориальный коэффициент</t>
  </si>
  <si>
    <t>применяется к ОЗП и ЗПМ.</t>
  </si>
  <si>
    <t>0_юр_лицо</t>
  </si>
  <si>
    <t>1 - юр.лицо, 0 - индивидуальный предприниматель</t>
  </si>
  <si>
    <t>МДС 81-33.2004 п.4.6 К=0.7 к НР при индив.предприн.; письмо АП-5536/06 К=0,9 к СП</t>
  </si>
  <si>
    <t>СУ_10</t>
  </si>
  <si>
    <t>Производство строительных и специальных строительных работ в подземных условиях в шахтах, рудниках, метрополитенах, тоннелях и других подземных сооружениях, в том числе специального назначения:</t>
  </si>
  <si>
    <t>В РАСЧЕТАХ НЕ ИСПОЛЬЗУЕТСЯ МДС 81-35.2004.Пр.1.с учетом письма № АП-3230/06 23.06.2004 табл.1. п.10</t>
  </si>
  <si>
    <t>СУ_10_1</t>
  </si>
  <si>
    <t>При отсутствии вредных условий производства работ, предусматривающих работу с сокращенным рабочим днем</t>
  </si>
  <si>
    <t>МДС 81-35.2004.Пр.1.с учетом письма № АП-3230/06 23.06.2004 табл.1. п.10.1</t>
  </si>
  <si>
    <t>СУ_10_2</t>
  </si>
  <si>
    <t>При наличии вредных условий производства работ и сокращенной рабочей неделе-36 часов</t>
  </si>
  <si>
    <t>МДС 81-35.2004.Пр.1.с учетом письма № АП-3230/06 23.06.2004 табл.1. п.10.2</t>
  </si>
  <si>
    <t>СУ_10_3</t>
  </si>
  <si>
    <t>При наличии вредных условий производства работ и сокращенной рабочей неделе-30 часов</t>
  </si>
  <si>
    <t>МДС 81-35.2004.Пр.1.с учетом письма № АП-3230/06 23.06.2004 табл.1. п.10.3</t>
  </si>
  <si>
    <t>СУ_10_4</t>
  </si>
  <si>
    <t>При наличии вредных условий производства работ и сокращенной рабочей неделе-24 часа</t>
  </si>
  <si>
    <t>МДС 81-35.2004.Пр.1.с учетом письма № АП-3230/06 23.06.2004 табл.1. п.10.4</t>
  </si>
  <si>
    <t>СУ_11</t>
  </si>
  <si>
    <t>Производство строительных и специальных строительных работ в эксплуатируемых тоннелях метрополитенов в ночное время «в окно»:</t>
  </si>
  <si>
    <t>СУ_11_1</t>
  </si>
  <si>
    <t>При использовании рабочих в течение рабочей смены только для выполнения работ, связанных с «окном»</t>
  </si>
  <si>
    <t>МДС 81-35.2004.Пр.1.с учетом письма № АП-3230/06 23.06.2004 табл.1. п.11.1</t>
  </si>
  <si>
    <t>СУ_11_2</t>
  </si>
  <si>
    <t>Производство строительных и специальных строительных работ в эксплуатируемых тоннелях метрополитенов в ночное время «в окно»:При использовании части рабочей смены (до пуска рабочих в тоннель и после выпуска из тоннеля) для выполнения работ, не с</t>
  </si>
  <si>
    <t>МДС 81-35.2004.Пр.1.с учетом письма № АП-3230/06 23.06.2004 табл.1. п.11.2</t>
  </si>
  <si>
    <t>СУ__1</t>
  </si>
  <si>
    <t>Пр-во строит.работ по возведению конструктивных элементов промышленных зданий и сооружений (фундаменты, элементы каркаса, стены, перекрытия и др.) внутри строящихся зданий при возведенной коробке здания, в случаях, когда это обосновано П</t>
  </si>
  <si>
    <t>МДС 81-35.2004.Пр.1.с учетом письма № АП-3230/06 23.06.2004 табл.1. п. 1.1</t>
  </si>
  <si>
    <t>СУ__2</t>
  </si>
  <si>
    <t>При использовании части рабочей смены (до пуска рабочих в тоннель и после выпуска из тоннеля) для выполнения работ, не связанных с «окном»</t>
  </si>
  <si>
    <t>МДС 81-35.2004.Пр.1.с учетом письма № АП-3230/06 23.06.2004 табл.1. п.2</t>
  </si>
  <si>
    <t>СУ__3</t>
  </si>
  <si>
    <t>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</t>
  </si>
  <si>
    <t>МДС 81-35.2004.Пр.1.с учетом письма № АП-3230/06 23.06.2004 табл.1. п.3</t>
  </si>
  <si>
    <t>СУ__3_1</t>
  </si>
  <si>
    <t>То же, при температуре воздуха на рабочем месте более 40 С в помещениях.</t>
  </si>
  <si>
    <t>МДС 81-35.2004.Пр.1.с учетом письма № АП-3230/06 23.06.2004 табл.1. п.3.1</t>
  </si>
  <si>
    <t>СУ__3_2</t>
  </si>
  <si>
    <t>То же, с вредными условиями труда,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</si>
  <si>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п.3.2</t>
  </si>
  <si>
    <t>СУ__3_2_1</t>
  </si>
  <si>
    <t>То же, без стесненных условий, но при наличии вредности</t>
  </si>
  <si>
    <t>МДС 81-35.2004.Пр.1.с учетом письма № АП-3230/06 23.06.2004 табл.1. п.3.2.1</t>
  </si>
  <si>
    <t>СУ__3_3</t>
  </si>
  <si>
    <t>То же, с вредными условиями труда, где рабочие-строители переведены на сокращенный рабочий день при 36-часовой рабочей неделе</t>
  </si>
  <si>
    <t>МДС 81-35.2004.Пр.1.с учетом письма № АП-3230/06 23.06.2004 табл.1. п.3.3</t>
  </si>
  <si>
    <t>СУ__3_3_1</t>
  </si>
  <si>
    <t>МДС 81-35.2004.Пр.1.с учетом письма № АП-3230/06 23.06.2004 табл.1. п.3.3.1</t>
  </si>
  <si>
    <t>СУ__3_4</t>
  </si>
  <si>
    <t>То же, с вредными условиями труда, где рабочие-строители переведены на сокращенный рабочий день при 30-часовой рабочей неделе</t>
  </si>
  <si>
    <t>МДС 81-35.2004.Пр.1.с учетом письма № АП-3230/06 23.06.2004 табл.1. п.3.4</t>
  </si>
  <si>
    <t>СУ__3_4_1</t>
  </si>
  <si>
    <t>Тоже без стесненных условий, но при наличии вредности</t>
  </si>
  <si>
    <t>МДС 81-35.2004.Пр.1.с учетом письма № АП-3230/06 23.06.2004 табл.1. п.3.4.1</t>
  </si>
  <si>
    <t>СУ__3_5</t>
  </si>
  <si>
    <t>То же, с вредными условиями труда при стесненности рабочих мест, где рабочие-строители переведены на сокращенный рабочий день при 24-часовой рабочей неделе</t>
  </si>
  <si>
    <t>МДС 81-35.2004.Пр.1.с учетом письма № АП-3230/06 23.06.2004 табл.1. п.3.5</t>
  </si>
  <si>
    <t>СУ__3_5_1</t>
  </si>
  <si>
    <t>МДС 81-35.2004.Пр.1.с учетом письма № АП-3230/06 23.06.2004 табл.1. п.3.5.1</t>
  </si>
  <si>
    <t>СУ__4</t>
  </si>
  <si>
    <t>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</si>
  <si>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МДС 81-35.2004.Пр.1.с учетом письма № АП-3230/06 23.06.2004 табл.1. п.4</t>
  </si>
  <si>
    <t>СУ__4_1</t>
  </si>
  <si>
    <t>То же, с вредными условиями труда (наличие пара, пыли, вредных газов, дыма и т.п.),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</si>
  <si>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п.4.1</t>
  </si>
  <si>
    <t>СУ__5</t>
  </si>
  <si>
    <t>Производство строительных и других работ вблизи объектов, находящихся под высоким напряжением, в том числе в охранной зоне действующей воздушной линии электропередачи</t>
  </si>
  <si>
    <t>МДС 81-35.2004.Пр.1.с учетом письма № АП-3230/06 23.06.2004 табл.1. п.5</t>
  </si>
  <si>
    <t>СУ__6</t>
  </si>
  <si>
    <t>Производство строительных и других работ в закрытых сооружениях (помещениях) находящихся ниже 3 м от поверхности земли (кроме перечисленных в п.п.10,11).</t>
  </si>
  <si>
    <t>МДС 81-35.2004.Пр.1.с учетом письма № АП-3230/06 23.06.2004 табл.1. п.6</t>
  </si>
  <si>
    <t>СУ__7</t>
  </si>
  <si>
    <t>Строительство новых объектов в стесненных условиях: на территориях действующих предприятий, имеющих разветвленную сеть транспортных и инженерных коммуникаций и стесненные условия для складирования материалов.</t>
  </si>
  <si>
    <t>МДС 81-35.2004.Пр.1.с учетом письма № АП-3230/06 23.06.2004 табл.1. п.7</t>
  </si>
  <si>
    <t>СУ__8</t>
  </si>
  <si>
    <t>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</si>
  <si>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МДС 81-35.2004.Пр.1.с учетом письма № АП-3230/06 23.06.2004 табл.1. п.8</t>
  </si>
  <si>
    <t>СУ__9</t>
  </si>
  <si>
    <t>Строительство объектов в горной местности на высоте от 1500 до 2500 м над уровнем моря</t>
  </si>
  <si>
    <t>МДС 81-35.2004.Пр.1.с учетом письма № АП-3230/06 23.06.2004 табл.1. п.9</t>
  </si>
  <si>
    <t>СУ__9_1</t>
  </si>
  <si>
    <t>Строительство объектов в горной местности на высоте от 2500 до 3000 м над уровнем моря</t>
  </si>
  <si>
    <t>МДС 81-35.2004.Пр.1.с учетом письма № АП-3230/06 23.06.2004 табл.1. п.9.1</t>
  </si>
  <si>
    <t>СУ__9_2</t>
  </si>
  <si>
    <t>Строительство объектов в горной местности на высоте от 3000 до 3500 м над уровнем моря</t>
  </si>
  <si>
    <t>МДС 81-35.2004.Пр.1.с учетом письма № АП-3230/06 23.06.2004 табл.1. п.9.2</t>
  </si>
  <si>
    <t>СУ_т2_4_1</t>
  </si>
  <si>
    <t>То же, внутри работающих ТП и РП при наличии допусков</t>
  </si>
  <si>
    <t>МДС 81-35.2004.Пр.1.с учетом письма № АП-3230/06 23.06.2004 табл.2. п.3.4.1</t>
  </si>
  <si>
    <t>СУ_т3_11</t>
  </si>
  <si>
    <t>Ремонт отдельных конструктивных элементов зданий, расположенных в застроенном центре города:</t>
  </si>
  <si>
    <t>СУ_т3_11_1</t>
  </si>
  <si>
    <t>Ремонт фасадов</t>
  </si>
  <si>
    <t>МДС 81-35.2004.Пр.1.с учетом письма № АП-3230/06 23.06.2004 табл.3. п.11.1</t>
  </si>
  <si>
    <t>СУ_т3_11_2</t>
  </si>
  <si>
    <t>Ремонт сложных кровель</t>
  </si>
  <si>
    <t>МДС 81-35.2004.Пр.1.с учетом письма № АП-3230/06 23.06.2004 табл.3. п.11.2</t>
  </si>
  <si>
    <t>СУ_т3_11_3</t>
  </si>
  <si>
    <t>Ремонт дворового и прилегающего к зданиям благоустройства в центре городов</t>
  </si>
  <si>
    <t>МДС 81-35.2004.Пр.1.с учетом письма № АП-3230/06 23.06.2004 табл.3. п.11.3</t>
  </si>
  <si>
    <t>СУ_т3__6</t>
  </si>
  <si>
    <t>Ремонт существующих зданий (включая жилые дома) без расселения</t>
  </si>
  <si>
    <t>МДС 81-35.2004.Пр.1.с учетом письма № АП-3230/06 23.06.2004 табл.3. п.6</t>
  </si>
  <si>
    <t>СУ_т4_10</t>
  </si>
  <si>
    <t>При температуре воздуха на рабочем месте ниже 0°С</t>
  </si>
  <si>
    <t>МДС 81-35.2004.Пр.1.с учетом письма № АП-3230/06 23.06.2004 табл.4. п.10</t>
  </si>
  <si>
    <t>СУ_т4__5</t>
  </si>
  <si>
    <t>То же, внутри работающих ТП и РП при наличии допусков, а также вблизи источников ионирующего излучения и в помещениях А и Б по пожароопасности и 1-й, 2-й и 3-й категории по взрывоопасное</t>
  </si>
  <si>
    <t>МДС 81-35.2004.Пр.1.с учетом письма № АП-3230/06 23.06.2004 табл.4. п.5</t>
  </si>
  <si>
    <t>1-2.0-50</t>
  </si>
  <si>
    <t>Затраты труда рабочих, разряд работ 2.0</t>
  </si>
  <si>
    <t>чел.-ч</t>
  </si>
  <si>
    <t>1-3.7-50</t>
  </si>
  <si>
    <t>Затраты труда рабочих, разряд работ 3.7</t>
  </si>
  <si>
    <t>Затраты труда машинистов</t>
  </si>
  <si>
    <t>чел.час</t>
  </si>
  <si>
    <t>021243</t>
  </si>
  <si>
    <t>483531</t>
  </si>
  <si>
    <t>Краны на гусеничном ходу при работе на других видах строительства (кроме магистральных трубопроводов) до 16 т</t>
  </si>
  <si>
    <t>маш.-ч</t>
  </si>
  <si>
    <t>060338</t>
  </si>
  <si>
    <t>481123</t>
  </si>
  <si>
    <t>Экскаваторы одноковшовые дизельные на пневмоколесном ходу при работе на других видах строительства (кроме водохозяйственного) 0,4 м3</t>
  </si>
  <si>
    <t>111100</t>
  </si>
  <si>
    <t>483382</t>
  </si>
  <si>
    <t>Вибраторы глубинные</t>
  </si>
  <si>
    <t>140604</t>
  </si>
  <si>
    <t>483100</t>
  </si>
  <si>
    <t>Установки шнекового бурения для устройства скважин под сваи глубиной  до 30 м, диаметром до 600 мм</t>
  </si>
  <si>
    <t>360611</t>
  </si>
  <si>
    <t>483380</t>
  </si>
  <si>
    <t>Бункеры</t>
  </si>
  <si>
    <t>400001</t>
  </si>
  <si>
    <t>451114</t>
  </si>
  <si>
    <t>Автомобили бортовые грузоподъемностью до 5 т</t>
  </si>
  <si>
    <t>101-0797</t>
  </si>
  <si>
    <t>ССЦ Московской обл.,сб.101,поз.0797</t>
  </si>
  <si>
    <t>Катанка горячекатаная в мотках диаметром 6.3-6.5 мм</t>
  </si>
  <si>
    <t>101-1305</t>
  </si>
  <si>
    <t>ССЦ Московской обл.,сб.101,поз.1305</t>
  </si>
  <si>
    <t>Портландцемент общестроительного назначения бездобавочный           марки 400</t>
  </si>
  <si>
    <t>103-0537</t>
  </si>
  <si>
    <t>ССЦ Московской обл.,сб.103,поз.0537</t>
  </si>
  <si>
    <t>Трубы бесшовные обсадные из стали группы Д и Б с короткой треугольной резьбой наружный диаметр 219 мм толщина стенки 8.9 мм</t>
  </si>
  <si>
    <t>103-9080</t>
  </si>
  <si>
    <t>ССЦ Московской обл.,сб.103,поз.9080</t>
  </si>
  <si>
    <t>Трубы стальные обсадные</t>
  </si>
  <si>
    <t>105-0118</t>
  </si>
  <si>
    <t>ССЦ Московской обл.,сб.105,поз.0118</t>
  </si>
  <si>
    <t>Шпалы пропитанные для железных дорог широкой колеи, обрезные и необрезные лиственничные, тип 2</t>
  </si>
  <si>
    <t>109-9101</t>
  </si>
  <si>
    <t>ССЦ Московской обл.,сб.109,поз.9101</t>
  </si>
  <si>
    <t>Расход бурового инструмента</t>
  </si>
  <si>
    <t>КОМПЛЕКТ</t>
  </si>
  <si>
    <t>201-9370-1</t>
  </si>
  <si>
    <t>ССЦ Московской обл.,сб.201,поз.9370-1</t>
  </si>
  <si>
    <t>Кондуктор инвентарный металлический стационарный</t>
  </si>
  <si>
    <t>203-0511</t>
  </si>
  <si>
    <t>ССЦ Московской обл.,сб.203,поз.0511</t>
  </si>
  <si>
    <t>Щиты из досок толщиной 25 мм</t>
  </si>
  <si>
    <t>м2</t>
  </si>
  <si>
    <t>204-9120</t>
  </si>
  <si>
    <t>ССЦ Московской обл.,сб.204,поз.9120</t>
  </si>
  <si>
    <t>Каркасы арматурные</t>
  </si>
  <si>
    <t>1-3.1-50</t>
  </si>
  <si>
    <t>Затраты труда рабочих, разряд работ 3.1</t>
  </si>
  <si>
    <t>030101</t>
  </si>
  <si>
    <t>452712</t>
  </si>
  <si>
    <t>Автопогрузчики 5 т</t>
  </si>
  <si>
    <t>050102</t>
  </si>
  <si>
    <t>364321</t>
  </si>
  <si>
    <t>Компрессоры передвижные с двигателем внутреннего сгорания давлением до 686 кПа (7 атм) 5 м3/мин</t>
  </si>
  <si>
    <t>331101</t>
  </si>
  <si>
    <t>483332</t>
  </si>
  <si>
    <t>Трамбовки пневматические</t>
  </si>
  <si>
    <t>408-0122</t>
  </si>
  <si>
    <t>ССЦ Московской обл.,сб.408,поз.0122</t>
  </si>
  <si>
    <t>Песок природный для строительных работ средний</t>
  </si>
  <si>
    <t>411-0001</t>
  </si>
  <si>
    <t>ССЦ Московской обл.,сб.411,поз.0001</t>
  </si>
  <si>
    <t>Вода</t>
  </si>
  <si>
    <t>1-3.0-50</t>
  </si>
  <si>
    <t>Затраты труда рабочих, разряд работ 3.0</t>
  </si>
  <si>
    <t>020129</t>
  </si>
  <si>
    <t>483542</t>
  </si>
  <si>
    <t>Краны башенные при работе на других видах строительства (кроме монтажа технологического оборудования) 8 т</t>
  </si>
  <si>
    <t>021141</t>
  </si>
  <si>
    <t>483511</t>
  </si>
  <si>
    <t>Краны на автомобильном ходу при работе на других видах строительства (кроме магистральных трубопроводов) 10 т</t>
  </si>
  <si>
    <t>040502</t>
  </si>
  <si>
    <t>344142</t>
  </si>
  <si>
    <t>Установки для сварки ручной дуговой (постоянного тока)</t>
  </si>
  <si>
    <t>331532</t>
  </si>
  <si>
    <t>483331</t>
  </si>
  <si>
    <t>Пилы электрические цепные</t>
  </si>
  <si>
    <t>101-0253</t>
  </si>
  <si>
    <t>ССЦ Московской обл.,сб.101,поз.0253</t>
  </si>
  <si>
    <t>Известь строительная негашеная комовая, сорт 1</t>
  </si>
  <si>
    <t>101-1513</t>
  </si>
  <si>
    <t>ССЦ Московской обл.,сб.101,поз.1513</t>
  </si>
  <si>
    <t>Электроды диаметром 4 мм Э42</t>
  </si>
  <si>
    <t>101-1668</t>
  </si>
  <si>
    <t>ССЦ Московской обл.,сб.101,поз.1668</t>
  </si>
  <si>
    <t>Рогожа</t>
  </si>
  <si>
    <t>101-1805</t>
  </si>
  <si>
    <t>ССЦ Московской обл.,сб.101,поз.1805</t>
  </si>
  <si>
    <t>Гвозди строительные</t>
  </si>
  <si>
    <t>102-0061</t>
  </si>
  <si>
    <t>ССЦ Московской обл.,сб.102,поз.0061</t>
  </si>
  <si>
    <t>Пиломатериалы хвойных пород. Доски обрезные длиной 4-6.5 м, шириной 75-150 мм, толщиной 44 мм и более III сорта</t>
  </si>
  <si>
    <t>203-0512</t>
  </si>
  <si>
    <t>ССЦ Московской обл.,сб.203,поз.0512</t>
  </si>
  <si>
    <t>Щиты из досок толщиной 40 мм</t>
  </si>
  <si>
    <t>1-3.8-50</t>
  </si>
  <si>
    <t>Затраты труда рабочих, разряд работ 3.8</t>
  </si>
  <si>
    <t>030403</t>
  </si>
  <si>
    <t>483588</t>
  </si>
  <si>
    <t>Лебедки электрические, тяговым усилием 19,62 (2) кН (т)</t>
  </si>
  <si>
    <t>104-0103</t>
  </si>
  <si>
    <t>ССЦ Московской обл.,сб.104,поз.0103</t>
  </si>
  <si>
    <t>Плиты теплоизоляционные из пенопласта полистирольного ПСБС-40</t>
  </si>
  <si>
    <t>1-3.2-50</t>
  </si>
  <si>
    <t>Затраты труда рабочих, разряд работ 3.2</t>
  </si>
  <si>
    <t>101-1714</t>
  </si>
  <si>
    <t>ССЦ Московской обл.,сб.101,поз.1714</t>
  </si>
  <si>
    <t>Болты строительные с гайками и шайбами</t>
  </si>
  <si>
    <t>102-0025</t>
  </si>
  <si>
    <t>ССЦ Московской обл.,сб.102,поз.0025</t>
  </si>
  <si>
    <t>Пиломатериалы хвойных пород. Бруски обрезные длиной 4-6.5 м, шириной 75-150 мм, толщиной 40-75 мм III сорта</t>
  </si>
  <si>
    <t>1-2.2-50</t>
  </si>
  <si>
    <t>Затраты труда рабочих, разряд работ 2.2</t>
  </si>
  <si>
    <t>031121</t>
  </si>
  <si>
    <t>483583</t>
  </si>
  <si>
    <t>Подъемники мачтовые строительные 0.5 т</t>
  </si>
  <si>
    <t>111301</t>
  </si>
  <si>
    <t>Вибраторы поверхностные</t>
  </si>
  <si>
    <t>402-0005</t>
  </si>
  <si>
    <t>ССЦ Московской обл.,сб.402,поз.0005</t>
  </si>
  <si>
    <t>Раствор готовый кладочный цементный, марка 150</t>
  </si>
  <si>
    <t>1-3.9-50</t>
  </si>
  <si>
    <t>Затраты труда рабочих, разряд работ 3.9</t>
  </si>
  <si>
    <t>121011</t>
  </si>
  <si>
    <t>482000</t>
  </si>
  <si>
    <t>Котлы битумные передвижные 400 л</t>
  </si>
  <si>
    <t>101-0073</t>
  </si>
  <si>
    <t>ССЦ Московской обл.,сб.101,поз.0073</t>
  </si>
  <si>
    <t>Битумы нефтяные строительные марки БН-90/10</t>
  </si>
  <si>
    <t>101-0322</t>
  </si>
  <si>
    <t>ССЦ Московской обл.,сб.101,поз.0322</t>
  </si>
  <si>
    <t>Керосин для технических целей марок КТ-1, КТ-2</t>
  </si>
  <si>
    <t>101-0594</t>
  </si>
  <si>
    <t>ССЦ Московской обл.,сб.101,поз.0594</t>
  </si>
  <si>
    <t>Мастика битумная кровельная горячая</t>
  </si>
  <si>
    <t>101-1757</t>
  </si>
  <si>
    <t>ССЦ Московской обл.,сб.101,поз.1757</t>
  </si>
  <si>
    <t>Ветошь</t>
  </si>
  <si>
    <t>кг</t>
  </si>
  <si>
    <t>1-3.5-50</t>
  </si>
  <si>
    <t>Затраты труда рабочих, разряд работ 3.5</t>
  </si>
  <si>
    <t>500-9264-102</t>
  </si>
  <si>
    <t>ССЦ Московской обл.,сб.500,поз.9264-102</t>
  </si>
  <si>
    <t>Труба из ПНД гладкая одностенная легкая диаметром 50 мм</t>
  </si>
  <si>
    <t>10 м</t>
  </si>
  <si>
    <t>500-9264-32</t>
  </si>
  <si>
    <t>ССЦ Московской обл.,сб.500,поз.9264-32</t>
  </si>
  <si>
    <t>Трубка из поливинилхлоридного пластика диаметром 50х1,15 мм</t>
  </si>
  <si>
    <t>101-0782</t>
  </si>
  <si>
    <t>ССЦ Московской обл.,сб.101,поз.0782</t>
  </si>
  <si>
    <t>Поковки из квадратных заготовок массой 1.8 кг</t>
  </si>
  <si>
    <t>102-0026</t>
  </si>
  <si>
    <t>ССЦ Московской обл.,сб.102,поз.0026</t>
  </si>
  <si>
    <t>Пиломатериалы хвойных пород. Бруски обрезные длиной 4-6.5 м,  шириной 75-150 мм, толщиной 40-75 мм IV сорта</t>
  </si>
  <si>
    <t>402-0013</t>
  </si>
  <si>
    <t>ССЦ Московской обл.,сб.402,поз.0013</t>
  </si>
  <si>
    <t>Раствор готовый кладочный цементно-известковый, марка 50</t>
  </si>
  <si>
    <t>402-0002</t>
  </si>
  <si>
    <t>ССЦ Московской обл.,сб.402,поз.0002</t>
  </si>
  <si>
    <t>Раствор готовый кладочный цементный, марка 50</t>
  </si>
  <si>
    <t>401-0069</t>
  </si>
  <si>
    <t>01. Перемещение буровой установки к месту бурения очередной скважины. 02. Установка и снятие направляющего кондуктора. 03. Бурение ствола и уширения (нормы 7-12). 04. Предупреждение искривления скважины. 05. Удаление выбуренного грунта. 06. Установка арматурного каркаса. 07. Монтаж и демонтаж бетонолитных труб и бункера. 08. Бетонирование ствола, уширения (нормы 7-12) и головы сваи</t>
  </si>
  <si>
    <t>01. Планировка основания. 02. Приготовление глинобитной (нормы 5-7) и глинобетонной (норма 8) смесей. 03. Устройство подстилающего слоя с разравниванием и уплотнением. 04. Устройство деформационных швов (норма 9). 05. Уход за подстилающими слоями (нормы 5-9).</t>
  </si>
  <si>
    <t>01. Подготовка изолируемой поверхности.  02. Распиловка плит.  03. Установка реек каркаса с креплением (нормы 1, 3, 4).  04. Разогрев битума.  05. Покрытие изолируемой поверхности битумом.  06. Укладка теплоизоляционных материалов с подгонкой и креплением.</t>
  </si>
  <si>
    <t>01. Подготовка основания. 02. Укладка и разравнивание слоя раствора (нормы 1, 2), бетона (нормы 3, 4) или легкого бетона (нормы 5, 6). 03. Разметка, нарезка и укладка плит древесноволокнистых в один слой насухо (норма 7). 04. Уход за стяжкой (нормы 1, 3, 5).</t>
  </si>
  <si>
    <t>01. Частичная приколка изолируемой поверхности (нормы 1,4,8). 02. Выравнивание изолируемой поверхности раствором (нормы 2,3,8). 03. Hанесение изоляционного слоя из раствора с жидким стеклом (нормы 1,4). 04. Огрунтовка поверхности (нормы 5,7). 05. Hаклейка рулонных материалов с разогреванием мастики (нормы 2,3,5,6). 06. Hанесение слоев битумной мастики с разогреванием ее (норма 7). 07. Укладка дополнительных слоев гидроизоляционных материалов в местах сопряжения боковой изоляции с горизонтальной (нормы 5,6).</t>
  </si>
  <si>
    <t>01. Установка кондукторов (шаблонов) с выверкой, закреплением и разборкой (нормы 1-5). 02. Установка анкерных болтов с выверкой и закреплением (нормы 1-5). 03. Установка фиксирующих элементов, остающихся в теле бетона с закреплением (при необходимости) (нормы 3-5). 04. Сборка анкерных болтов в каркасы с установкой связей и сваркой: установка, выверка и закрепление собранного каркаса (норма 5). 05. Установка поддерживающих конструкций кондукторных устройств, остающихся в теле бетона, с закреплением (норма 6). 06. Заливка ан-керных болтов, устанавливаемых в гнезда, раствором или бетоном (нормы 1,2). 07. Вырезка и заделка отверстий в опалубке (при необходимости), установка и закрепление закладных деталей (нормы 7-9).</t>
  </si>
  <si>
    <t xml:space="preserve">Раздел  </t>
  </si>
  <si>
    <t>Зарплата</t>
  </si>
  <si>
    <t>Накладные расходы от ФОТ</t>
  </si>
  <si>
    <t>%</t>
  </si>
  <si>
    <t>Затраты труда</t>
  </si>
  <si>
    <t>чел-ч</t>
  </si>
  <si>
    <t>в т.ч. зарплата машинистов</t>
  </si>
  <si>
    <t>Материальные ресурсы</t>
  </si>
  <si>
    <t>Итого</t>
  </si>
  <si>
    <t>Итого по разделу</t>
  </si>
  <si>
    <t>ИСПОЛНИЛ</t>
  </si>
  <si>
    <t>[должность,подпись(инициалы,фамилия)]</t>
  </si>
  <si>
    <t>ПРОВЕРИЛ</t>
  </si>
  <si>
    <t xml:space="preserve">  на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</si>
  <si>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</si>
  <si>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</si>
  <si>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</si>
  <si>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</si>
  <si>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тыс.руб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</si>
  <si>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</si>
  <si>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</si>
  <si>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</si>
  <si>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</si>
  <si>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</si>
  <si>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</si>
  <si>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</si>
  <si>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</si>
  <si>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</si>
  <si>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</si>
  <si>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</si>
  <si>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</si>
  <si>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</si>
  <si>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</si>
  <si>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</si>
  <si>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</si>
  <si>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</si>
  <si>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</si>
  <si>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</si>
  <si>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</si>
  <si>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</si>
  <si>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</si>
  <si>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</si>
  <si>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</si>
  <si>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</si>
  <si>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</si>
  <si>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</si>
  <si>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</si>
  <si>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</si>
  <si>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</si>
  <si>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</si>
  <si>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</si>
  <si>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</si>
  <si>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</si>
  <si>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</si>
  <si>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</si>
  <si>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</si>
  <si>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</si>
  <si>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</si>
  <si>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 xml:space="preserve">Основание: </t>
  </si>
  <si>
    <t xml:space="preserve"> Устройство приямков  </t>
  </si>
  <si>
    <t>ЛОКАЛЬНАЯ СМЕТА</t>
  </si>
  <si>
    <t>http://smety.moy.su/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</si>
</sst>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 shrinkToFit="1"/>
    </xf>
    <xf numFmtId="0" fontId="10" fillId="0" borderId="0" xfId="0" applyFont="1" applyAlignment="1">
      <alignment horizontal="right" wrapText="1" shrinkToFit="1"/>
    </xf>
    <xf numFmtId="0" fontId="0" fillId="0" borderId="0" xfId="0" applyFont="1" applyAlignment="1">
      <alignment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wrapText="1" shrinkToFit="1"/>
    </xf>
    <xf numFmtId="2" fontId="9" fillId="0" borderId="0" xfId="0" applyNumberFormat="1" applyFont="1" applyAlignment="1">
      <alignment shrinkToFi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 shrinkToFit="1"/>
    </xf>
    <xf numFmtId="0" fontId="10" fillId="0" borderId="1" xfId="0" applyFont="1" applyBorder="1" applyAlignment="1">
      <alignment horizontal="right" wrapText="1" shrinkToFit="1"/>
    </xf>
    <xf numFmtId="0" fontId="9" fillId="0" borderId="1" xfId="0" applyFont="1" applyBorder="1" applyAlignment="1">
      <alignment shrinkToFit="1"/>
    </xf>
    <xf numFmtId="0" fontId="9" fillId="0" borderId="1" xfId="0" applyFont="1" applyBorder="1" applyAlignment="1">
      <alignment wrapText="1" shrinkToFit="1"/>
    </xf>
    <xf numFmtId="2" fontId="9" fillId="0" borderId="1" xfId="0" applyNumberFormat="1" applyFont="1" applyBorder="1" applyAlignment="1">
      <alignment shrinkToFi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/>
    </xf>
    <xf numFmtId="0" fontId="12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3" xfId="0" applyFont="1" applyBorder="1" applyAlignment="1">
      <alignment/>
    </xf>
    <xf numFmtId="0" fontId="14" fillId="0" borderId="1" xfId="0" applyFont="1" applyBorder="1" applyAlignment="1">
      <alignment horizontal="left" wrapText="1"/>
    </xf>
    <xf numFmtId="0" fontId="1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shrinkToFit="1"/>
    </xf>
    <xf numFmtId="0" fontId="9" fillId="0" borderId="0" xfId="0" applyFont="1" applyAlignment="1">
      <alignment shrinkToFi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wrapText="1"/>
    </xf>
    <xf numFmtId="2" fontId="11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2" fontId="7" fillId="0" borderId="0" xfId="0" applyNumberFormat="1" applyFont="1" applyAlignment="1">
      <alignment horizontal="right" shrinkToFit="1"/>
    </xf>
    <xf numFmtId="0" fontId="7" fillId="0" borderId="0" xfId="0" applyFont="1" applyAlignment="1">
      <alignment horizontal="right" shrinkToFit="1"/>
    </xf>
    <xf numFmtId="0" fontId="12" fillId="0" borderId="6" xfId="0" applyFont="1" applyBorder="1" applyAlignment="1">
      <alignment horizontal="center"/>
    </xf>
    <xf numFmtId="0" fontId="15" fillId="0" borderId="0" xfId="15" applyAlignment="1">
      <alignment/>
    </xf>
    <xf numFmtId="0" fontId="0" fillId="0" borderId="7" xfId="0" applyBorder="1" applyAlignment="1">
      <alignment horizontal="right"/>
    </xf>
    <xf numFmtId="0" fontId="0" fillId="0" borderId="0" xfId="0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mety.moy.s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6"/>
  <sheetViews>
    <sheetView tabSelected="1" view="pageBreakPreview" zoomScaleNormal="108" zoomScaleSheetLayoutView="100" workbookViewId="0" topLeftCell="A1">
      <selection activeCell="C23" sqref="C23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52.7109375" style="0" customWidth="1"/>
    <col min="5" max="5" width="9.28125" style="0" bestFit="1" customWidth="1"/>
    <col min="6" max="6" width="9.57421875" style="0" bestFit="1" customWidth="1"/>
    <col min="7" max="7" width="11.28125" style="0" customWidth="1"/>
    <col min="8" max="8" width="12.28125" style="0" bestFit="1" customWidth="1"/>
    <col min="10" max="10" width="10.140625" style="0" customWidth="1"/>
    <col min="11" max="11" width="13.7109375" style="0" bestFit="1" customWidth="1"/>
    <col min="12" max="12" width="9.28125" style="0" bestFit="1" customWidth="1"/>
    <col min="13" max="23" width="0" style="0" hidden="1" customWidth="1"/>
  </cols>
  <sheetData>
    <row r="1" spans="1:4" ht="12.75">
      <c r="A1" s="58" t="s">
        <v>581</v>
      </c>
      <c r="B1" s="59"/>
      <c r="C1" s="60"/>
      <c r="D1" s="60"/>
    </row>
    <row r="2" spans="2:12" ht="15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50" t="s">
        <v>580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5" spans="1:12" ht="18.75">
      <c r="A5" s="8" t="s">
        <v>533</v>
      </c>
      <c r="B5" s="41" t="s">
        <v>579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2" ht="10.5" customHeight="1">
      <c r="B6" s="42" t="s">
        <v>534</v>
      </c>
      <c r="C6" s="43"/>
      <c r="D6" s="43"/>
      <c r="E6" s="43"/>
      <c r="F6" s="43"/>
      <c r="G6" s="43"/>
      <c r="H6" s="43"/>
      <c r="I6" s="43"/>
      <c r="J6" s="43"/>
      <c r="K6" s="43"/>
      <c r="L6" s="43"/>
    </row>
    <row r="7" ht="12.75" hidden="1"/>
    <row r="8" spans="1:12" ht="15" hidden="1">
      <c r="A8" s="44" t="s">
        <v>578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ht="12.75" hidden="1"/>
    <row r="10" spans="5:10" ht="12.75">
      <c r="E10" s="8"/>
      <c r="F10" s="8"/>
      <c r="G10" s="8"/>
      <c r="H10" s="8"/>
      <c r="I10" s="8"/>
      <c r="J10" s="8"/>
    </row>
    <row r="11" spans="5:10" ht="12.75">
      <c r="E11" s="39"/>
      <c r="F11" s="39"/>
      <c r="G11" s="45" t="s">
        <v>535</v>
      </c>
      <c r="H11" s="45"/>
      <c r="I11" s="45" t="s">
        <v>536</v>
      </c>
      <c r="J11" s="45"/>
    </row>
    <row r="12" spans="3:12" ht="15.75">
      <c r="C12" s="46" t="s">
        <v>537</v>
      </c>
      <c r="D12" s="46"/>
      <c r="E12" s="46"/>
      <c r="F12" s="46"/>
      <c r="G12" s="48">
        <v>526.877</v>
      </c>
      <c r="H12" s="48"/>
      <c r="I12" s="48">
        <v>1636.22</v>
      </c>
      <c r="J12" s="48"/>
      <c r="K12" s="49" t="s">
        <v>538</v>
      </c>
      <c r="L12" s="49"/>
    </row>
    <row r="13" spans="3:12" ht="15">
      <c r="C13" s="47" t="s">
        <v>539</v>
      </c>
      <c r="D13" s="47"/>
      <c r="E13" s="47"/>
      <c r="F13" s="47"/>
      <c r="G13" s="48">
        <v>526.877</v>
      </c>
      <c r="H13" s="48"/>
      <c r="I13" s="48">
        <v>1065.66</v>
      </c>
      <c r="J13" s="48"/>
      <c r="K13" s="49" t="s">
        <v>538</v>
      </c>
      <c r="L13" s="49"/>
    </row>
    <row r="14" spans="3:12" ht="15">
      <c r="C14" s="47" t="s">
        <v>540</v>
      </c>
      <c r="D14" s="47"/>
      <c r="E14" s="47"/>
      <c r="F14" s="47"/>
      <c r="G14" s="48">
        <v>0</v>
      </c>
      <c r="H14" s="48"/>
      <c r="I14" s="48">
        <v>0</v>
      </c>
      <c r="J14" s="48"/>
      <c r="K14" s="49" t="s">
        <v>538</v>
      </c>
      <c r="L14" s="49"/>
    </row>
    <row r="15" spans="3:12" ht="15">
      <c r="C15" s="47" t="s">
        <v>541</v>
      </c>
      <c r="D15" s="47"/>
      <c r="E15" s="47"/>
      <c r="F15" s="47"/>
      <c r="G15" s="48">
        <v>0</v>
      </c>
      <c r="H15" s="48"/>
      <c r="I15" s="48">
        <v>0</v>
      </c>
      <c r="J15" s="48"/>
      <c r="K15" s="49" t="s">
        <v>538</v>
      </c>
      <c r="L15" s="49"/>
    </row>
    <row r="16" spans="3:12" ht="15">
      <c r="C16" s="47" t="s">
        <v>542</v>
      </c>
      <c r="D16" s="47"/>
      <c r="E16" s="47"/>
      <c r="F16" s="47"/>
      <c r="G16" s="48">
        <v>0</v>
      </c>
      <c r="H16" s="48"/>
      <c r="I16" s="48">
        <v>0</v>
      </c>
      <c r="J16" s="48"/>
      <c r="K16" s="49" t="s">
        <v>538</v>
      </c>
      <c r="L16" s="49"/>
    </row>
    <row r="18" spans="1:12" ht="15">
      <c r="A18" s="33"/>
      <c r="B18" s="33"/>
      <c r="C18" s="33"/>
      <c r="D18" s="33"/>
      <c r="E18" s="33"/>
      <c r="F18" s="34" t="s">
        <v>555</v>
      </c>
      <c r="G18" s="34" t="s">
        <v>559</v>
      </c>
      <c r="H18" s="34" t="s">
        <v>563</v>
      </c>
      <c r="I18" s="34" t="s">
        <v>567</v>
      </c>
      <c r="J18" s="34" t="s">
        <v>571</v>
      </c>
      <c r="K18" s="34" t="s">
        <v>563</v>
      </c>
      <c r="L18" s="34" t="s">
        <v>575</v>
      </c>
    </row>
    <row r="19" spans="1:12" ht="15">
      <c r="A19" s="35" t="s">
        <v>543</v>
      </c>
      <c r="B19" s="35" t="s">
        <v>545</v>
      </c>
      <c r="C19" s="40"/>
      <c r="D19" s="35" t="s">
        <v>550</v>
      </c>
      <c r="E19" s="35" t="s">
        <v>553</v>
      </c>
      <c r="F19" s="35" t="s">
        <v>556</v>
      </c>
      <c r="G19" s="35" t="s">
        <v>560</v>
      </c>
      <c r="H19" s="35" t="s">
        <v>564</v>
      </c>
      <c r="I19" s="35" t="s">
        <v>568</v>
      </c>
      <c r="J19" s="35" t="s">
        <v>562</v>
      </c>
      <c r="K19" s="35" t="s">
        <v>572</v>
      </c>
      <c r="L19" s="35" t="s">
        <v>576</v>
      </c>
    </row>
    <row r="20" spans="1:12" ht="15">
      <c r="A20" s="35" t="s">
        <v>544</v>
      </c>
      <c r="B20" s="35" t="s">
        <v>546</v>
      </c>
      <c r="C20" s="35" t="s">
        <v>549</v>
      </c>
      <c r="D20" s="35" t="s">
        <v>551</v>
      </c>
      <c r="E20" s="35" t="s">
        <v>554</v>
      </c>
      <c r="F20" s="35" t="s">
        <v>557</v>
      </c>
      <c r="G20" s="35" t="s">
        <v>561</v>
      </c>
      <c r="H20" s="35" t="s">
        <v>565</v>
      </c>
      <c r="I20" s="35" t="s">
        <v>569</v>
      </c>
      <c r="J20" s="35" t="s">
        <v>569</v>
      </c>
      <c r="K20" s="35" t="s">
        <v>573</v>
      </c>
      <c r="L20" s="35" t="s">
        <v>577</v>
      </c>
    </row>
    <row r="21" spans="1:12" ht="15">
      <c r="A21" s="40"/>
      <c r="B21" s="35" t="s">
        <v>547</v>
      </c>
      <c r="C21" s="40"/>
      <c r="D21" s="35" t="s">
        <v>552</v>
      </c>
      <c r="E21" s="40"/>
      <c r="F21" s="35" t="s">
        <v>558</v>
      </c>
      <c r="G21" s="35" t="s">
        <v>562</v>
      </c>
      <c r="H21" s="35" t="s">
        <v>566</v>
      </c>
      <c r="I21" s="35" t="s">
        <v>570</v>
      </c>
      <c r="J21" s="35" t="s">
        <v>570</v>
      </c>
      <c r="K21" s="35" t="s">
        <v>574</v>
      </c>
      <c r="L21" s="35"/>
    </row>
    <row r="22" spans="1:12" ht="15">
      <c r="A22" s="36"/>
      <c r="B22" s="37" t="s">
        <v>548</v>
      </c>
      <c r="C22" s="36"/>
      <c r="D22" s="36"/>
      <c r="E22" s="36"/>
      <c r="F22" s="36"/>
      <c r="G22" s="37"/>
      <c r="H22" s="37"/>
      <c r="I22" s="37"/>
      <c r="J22" s="37"/>
      <c r="K22" s="37"/>
      <c r="L22" s="37"/>
    </row>
    <row r="23" spans="1:12" ht="15">
      <c r="A23" s="38">
        <v>1</v>
      </c>
      <c r="B23" s="38">
        <v>2</v>
      </c>
      <c r="C23" s="38">
        <v>3</v>
      </c>
      <c r="D23" s="38">
        <v>4</v>
      </c>
      <c r="E23" s="38">
        <v>5</v>
      </c>
      <c r="F23" s="38">
        <v>6</v>
      </c>
      <c r="G23" s="38">
        <v>7</v>
      </c>
      <c r="H23" s="38">
        <v>8</v>
      </c>
      <c r="I23" s="38">
        <v>9</v>
      </c>
      <c r="J23" s="38">
        <v>10</v>
      </c>
      <c r="K23" s="38">
        <v>11</v>
      </c>
      <c r="L23" s="38">
        <v>12</v>
      </c>
    </row>
    <row r="24" spans="3:11" ht="18" customHeight="1">
      <c r="C24" s="4" t="s">
        <v>520</v>
      </c>
      <c r="D24" s="52" t="str">
        <f>IF(Source!C12="1",Source!F24,Source!G24)</f>
        <v>Устройство приямков</v>
      </c>
      <c r="E24" s="52"/>
      <c r="F24" s="52"/>
      <c r="G24" s="52"/>
      <c r="H24" s="52"/>
      <c r="I24" s="52"/>
      <c r="J24" s="52"/>
      <c r="K24" s="52"/>
    </row>
    <row r="25" ht="2.25" customHeight="1"/>
    <row r="26" spans="1:12" ht="45">
      <c r="A26" s="5" t="str">
        <f>Source!E28</f>
        <v>1</v>
      </c>
      <c r="B26" s="5" t="str">
        <f>Source!F28</f>
        <v>01-02-057-2</v>
      </c>
      <c r="C26" s="6" t="str">
        <f>CONCATENATE(Source!G28,"  ",Source!CN28)</f>
        <v>Разработка грунта вручную в траншеях глубиной до 2 м без креплений с откосами, группа грунтов 2  </v>
      </c>
      <c r="D26" s="7" t="str">
        <f>Source!H28</f>
        <v>100 м3</v>
      </c>
      <c r="E26" s="9">
        <f>ROUND(Source!I28,6)</f>
        <v>0.2</v>
      </c>
      <c r="F26" s="9">
        <f>IF(Source!AK28&lt;&gt;0,Source!AK28,Source!AL28+Source!AM28+Source!AO28)</f>
        <v>1201.2</v>
      </c>
      <c r="G26" s="9"/>
      <c r="H26" s="9"/>
      <c r="I26" s="9"/>
      <c r="J26" s="9"/>
      <c r="K26" s="9"/>
      <c r="L26" s="9"/>
    </row>
    <row r="27" spans="1:12" ht="15">
      <c r="A27" s="10"/>
      <c r="B27" s="10"/>
      <c r="C27" s="10" t="s">
        <v>521</v>
      </c>
      <c r="D27" s="10"/>
      <c r="E27" s="10"/>
      <c r="F27" s="10">
        <f>Source!AO28</f>
        <v>1201.2</v>
      </c>
      <c r="G27" s="11">
        <f>Source!DG28</f>
      </c>
      <c r="H27" s="12">
        <f>IF(Source!BA28&lt;&gt;0,Source!S28/Source!BA28,Source!S28)</f>
        <v>240.24003795066417</v>
      </c>
      <c r="I27" s="10" t="str">
        <f>IF(Source!BO28&lt;&gt;"",Source!BO28,"")</f>
        <v>01-02-057-2</v>
      </c>
      <c r="J27" s="10">
        <f>Source!BA28</f>
        <v>10.54</v>
      </c>
      <c r="K27" s="12">
        <f>Source!S28</f>
        <v>2532.13</v>
      </c>
      <c r="L27" s="10"/>
    </row>
    <row r="28" spans="1:12" ht="15">
      <c r="A28" s="10"/>
      <c r="B28" s="10"/>
      <c r="C28" s="10" t="s">
        <v>522</v>
      </c>
      <c r="D28" s="14" t="s">
        <v>523</v>
      </c>
      <c r="E28" s="10"/>
      <c r="F28" s="10">
        <f>Source!BZ28</f>
        <v>75.2</v>
      </c>
      <c r="G28" s="10"/>
      <c r="H28" s="12">
        <f>(F28/100)*((Source!S28/IF(Source!BA28&lt;&gt;0,Source!BA28,1))+(Source!R28/IF(Source!BS28&lt;&gt;0,Source!BS28,1)))</f>
        <v>180.66050853889945</v>
      </c>
      <c r="I28" s="10"/>
      <c r="J28" s="10">
        <f>Source!AT28</f>
        <v>75.2</v>
      </c>
      <c r="K28" s="12">
        <f>Source!X28</f>
        <v>1904.16</v>
      </c>
      <c r="L28" s="10"/>
    </row>
    <row r="29" spans="1:12" ht="15">
      <c r="A29" s="10"/>
      <c r="B29" s="10"/>
      <c r="C29" s="10" t="s">
        <v>150</v>
      </c>
      <c r="D29" s="14" t="s">
        <v>523</v>
      </c>
      <c r="E29" s="10"/>
      <c r="F29" s="10">
        <f>Source!CA28</f>
        <v>45</v>
      </c>
      <c r="G29" s="10"/>
      <c r="H29" s="12">
        <f>(F29/100)*((Source!S28/IF(Source!BA28&lt;&gt;0,Source!BA28,1))+(Source!R28/IF(Source!BS28&lt;&gt;0,Source!BS28,1)))</f>
        <v>108.10801707779888</v>
      </c>
      <c r="I29" s="10"/>
      <c r="J29" s="10">
        <f>Source!AU28</f>
        <v>45</v>
      </c>
      <c r="K29" s="12">
        <f>Source!Y28</f>
        <v>1139.46</v>
      </c>
      <c r="L29" s="10"/>
    </row>
    <row r="30" spans="1:12" ht="15">
      <c r="A30" s="15"/>
      <c r="B30" s="15"/>
      <c r="C30" s="15" t="s">
        <v>524</v>
      </c>
      <c r="D30" s="16" t="s">
        <v>525</v>
      </c>
      <c r="E30" s="15">
        <f>Source!AQ28</f>
        <v>154</v>
      </c>
      <c r="F30" s="15"/>
      <c r="G30" s="17">
        <f>Source!DI28</f>
      </c>
      <c r="H30" s="15"/>
      <c r="I30" s="15"/>
      <c r="J30" s="15"/>
      <c r="K30" s="15"/>
      <c r="L30" s="15">
        <f>Source!U28</f>
        <v>30.8</v>
      </c>
    </row>
    <row r="31" spans="1:23" ht="15.75">
      <c r="A31" s="10"/>
      <c r="B31" s="10"/>
      <c r="C31" s="10"/>
      <c r="D31" s="10"/>
      <c r="E31" s="10"/>
      <c r="F31" s="10"/>
      <c r="G31" s="10"/>
      <c r="H31" s="18">
        <f>IF(Source!BA28&lt;&gt;0,Source!S28/Source!BA28,Source!S28)+IF(Source!BB28&lt;&gt;0,Source!Q28/Source!BB28,Source!Q28)+H28+H29</f>
        <v>529.0085635673624</v>
      </c>
      <c r="I31" s="19"/>
      <c r="J31" s="19"/>
      <c r="K31" s="18">
        <f>Source!S28+Source!Q28+K28+K29</f>
        <v>5575.75</v>
      </c>
      <c r="L31" s="19">
        <f>Source!U28</f>
        <v>30.8</v>
      </c>
      <c r="M31" s="13">
        <f>H31</f>
        <v>529.0085635673624</v>
      </c>
      <c r="N31">
        <f>IF(Source!BA28&lt;&gt;0,Source!S28/Source!BA28,Source!S28)</f>
        <v>240.24003795066417</v>
      </c>
      <c r="O31">
        <f>IF(Source!BI28=1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529.0085635673624</v>
      </c>
      <c r="P31">
        <f>IF(Source!BI28=2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0</v>
      </c>
      <c r="Q31">
        <f>IF(Source!BI28=3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0</v>
      </c>
      <c r="R31">
        <f>IF(Source!BI28=4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0</v>
      </c>
      <c r="S31">
        <f>IF(Source!BI28=1,Source!O28+Source!X28+Source!Y28,0)</f>
        <v>5575.75</v>
      </c>
      <c r="T31">
        <f>IF(Source!BI28=2,Source!O28+Source!X28+Source!Y28,0)</f>
        <v>0</v>
      </c>
      <c r="U31">
        <f>IF(Source!BI28=3,Source!O28+Source!X28+Source!Y28,0)</f>
        <v>0</v>
      </c>
      <c r="V31">
        <f>IF(Source!BI28=4,Source!O28+Source!X28+Source!Y28,0)</f>
        <v>0</v>
      </c>
      <c r="W31">
        <f>IF(Source!BS28&lt;&gt;0,Source!R28/Source!BS28,Source!R28)</f>
        <v>0</v>
      </c>
    </row>
    <row r="32" spans="1:12" ht="60">
      <c r="A32" s="5" t="str">
        <f>Source!E29</f>
        <v>2</v>
      </c>
      <c r="B32" s="5" t="str">
        <f>Source!F29</f>
        <v>05-01-029-9</v>
      </c>
      <c r="C32" s="6" t="str">
        <f>CONCATENATE(Source!G29,"  ",Source!CN29)</f>
        <v>Устройство железобетонных буронабивных свай диаметром до 600/1600 мм с бурением скважин вращательным (шнековым) способом в грунтах 2 группы, длина свай до 12 м  </v>
      </c>
      <c r="D32" s="7" t="str">
        <f>Source!H29</f>
        <v>м3</v>
      </c>
      <c r="E32" s="9">
        <f>ROUND(Source!I29,6)</f>
        <v>6.75</v>
      </c>
      <c r="F32" s="9">
        <f>IF(Source!AK29&lt;&gt;0,Source!AK29,Source!AL29+Source!AM29+Source!AO29)</f>
        <v>1134.6</v>
      </c>
      <c r="G32" s="9"/>
      <c r="H32" s="9"/>
      <c r="I32" s="9"/>
      <c r="J32" s="9"/>
      <c r="K32" s="9"/>
      <c r="L32" s="9"/>
    </row>
    <row r="33" spans="1:12" ht="15">
      <c r="A33" s="10"/>
      <c r="B33" s="10"/>
      <c r="C33" s="10" t="s">
        <v>521</v>
      </c>
      <c r="D33" s="10"/>
      <c r="E33" s="10"/>
      <c r="F33" s="10">
        <f>Source!AO29</f>
        <v>45.66</v>
      </c>
      <c r="G33" s="11">
        <f>Source!DG29</f>
      </c>
      <c r="H33" s="12">
        <f>IF(Source!BA29&lt;&gt;0,Source!S29/Source!BA29,Source!S29)</f>
        <v>308.2049335863378</v>
      </c>
      <c r="I33" s="10" t="str">
        <f>IF(Source!BO29&lt;&gt;"",Source!BO29,"")</f>
        <v>05-01-029-9</v>
      </c>
      <c r="J33" s="10">
        <f>Source!BA29</f>
        <v>10.54</v>
      </c>
      <c r="K33" s="12">
        <f>Source!S29</f>
        <v>3248.48</v>
      </c>
      <c r="L33" s="10"/>
    </row>
    <row r="34" spans="1:12" ht="15">
      <c r="A34" s="10"/>
      <c r="B34" s="10"/>
      <c r="C34" s="10" t="s">
        <v>134</v>
      </c>
      <c r="D34" s="10"/>
      <c r="E34" s="10"/>
      <c r="F34" s="10">
        <f>Source!AM29</f>
        <v>289.31</v>
      </c>
      <c r="G34" s="11">
        <f>Source!DE29</f>
      </c>
      <c r="H34" s="12">
        <f>IF(Source!BB29&lt;&gt;0,Source!Q29/Source!BB29,Source!Q29)</f>
        <v>1952.8428927680798</v>
      </c>
      <c r="I34" s="10"/>
      <c r="J34" s="10">
        <f>Source!BB29</f>
        <v>4.01</v>
      </c>
      <c r="K34" s="12">
        <f>Source!Q29</f>
        <v>7830.9</v>
      </c>
      <c r="L34" s="10"/>
    </row>
    <row r="35" spans="1:12" ht="15">
      <c r="A35" s="10"/>
      <c r="B35" s="10"/>
      <c r="C35" s="10" t="s">
        <v>526</v>
      </c>
      <c r="D35" s="10"/>
      <c r="E35" s="10"/>
      <c r="F35" s="10">
        <f>Source!AN29</f>
        <v>20.97</v>
      </c>
      <c r="G35" s="11">
        <f>Source!DF29</f>
      </c>
      <c r="H35" s="20">
        <f>IF(Source!BS29&lt;&gt;0,Source!R29/Source!BS29,Source!R29)</f>
        <v>141.5474383301708</v>
      </c>
      <c r="I35" s="10"/>
      <c r="J35" s="10">
        <f>Source!BS29</f>
        <v>10.54</v>
      </c>
      <c r="K35" s="14">
        <f>Source!R29</f>
        <v>1491.91</v>
      </c>
      <c r="L35" s="10"/>
    </row>
    <row r="36" spans="1:12" ht="15">
      <c r="A36" s="10"/>
      <c r="B36" s="10"/>
      <c r="C36" s="10" t="s">
        <v>527</v>
      </c>
      <c r="D36" s="10"/>
      <c r="E36" s="10"/>
      <c r="F36" s="10">
        <f>Source!AL29</f>
        <v>799.63</v>
      </c>
      <c r="G36" s="11">
        <f>Source!DD29</f>
      </c>
      <c r="H36" s="12">
        <f>IF(Source!BC29&lt;&gt;0,Source!P29/Source!BC29,Source!P29)</f>
        <v>5397.502512562814</v>
      </c>
      <c r="I36" s="10"/>
      <c r="J36" s="10">
        <f>Source!BC29</f>
        <v>5.97</v>
      </c>
      <c r="K36" s="12">
        <f>Source!P29</f>
        <v>32223.09</v>
      </c>
      <c r="L36" s="10"/>
    </row>
    <row r="37" spans="1:12" ht="15">
      <c r="A37" s="10"/>
      <c r="B37" s="10"/>
      <c r="C37" s="10" t="s">
        <v>522</v>
      </c>
      <c r="D37" s="14" t="s">
        <v>523</v>
      </c>
      <c r="E37" s="10"/>
      <c r="F37" s="10">
        <f>Source!BZ29</f>
        <v>122.2</v>
      </c>
      <c r="G37" s="10"/>
      <c r="H37" s="12">
        <f>(F37/100)*((Source!S29/IF(Source!BA29&lt;&gt;0,Source!BA29,1))+(Source!R29/IF(Source!BS29&lt;&gt;0,Source!BS29,1)))</f>
        <v>549.5973984819735</v>
      </c>
      <c r="I37" s="10"/>
      <c r="J37" s="10">
        <f>Source!AT29</f>
        <v>122.2</v>
      </c>
      <c r="K37" s="12">
        <f>Source!X29</f>
        <v>5792.76</v>
      </c>
      <c r="L37" s="10"/>
    </row>
    <row r="38" spans="1:12" ht="15">
      <c r="A38" s="10"/>
      <c r="B38" s="10"/>
      <c r="C38" s="10" t="s">
        <v>150</v>
      </c>
      <c r="D38" s="14" t="s">
        <v>523</v>
      </c>
      <c r="E38" s="10"/>
      <c r="F38" s="10">
        <f>Source!CA29</f>
        <v>80</v>
      </c>
      <c r="G38" s="10"/>
      <c r="H38" s="12">
        <f>(F38/100)*((Source!S29/IF(Source!BA29&lt;&gt;0,Source!BA29,1))+(Source!R29/IF(Source!BS29&lt;&gt;0,Source!BS29,1)))</f>
        <v>359.8018975332069</v>
      </c>
      <c r="I38" s="10"/>
      <c r="J38" s="10">
        <f>Source!AU29</f>
        <v>80</v>
      </c>
      <c r="K38" s="12">
        <f>Source!Y29</f>
        <v>3792.31</v>
      </c>
      <c r="L38" s="10"/>
    </row>
    <row r="39" spans="1:12" ht="15">
      <c r="A39" s="10"/>
      <c r="B39" s="10"/>
      <c r="C39" s="10" t="s">
        <v>524</v>
      </c>
      <c r="D39" s="14" t="s">
        <v>525</v>
      </c>
      <c r="E39" s="10">
        <f>Source!AQ29</f>
        <v>4.91</v>
      </c>
      <c r="F39" s="10"/>
      <c r="G39" s="11">
        <f>Source!DI29</f>
      </c>
      <c r="H39" s="10"/>
      <c r="I39" s="10"/>
      <c r="J39" s="10"/>
      <c r="K39" s="10"/>
      <c r="L39" s="10">
        <f>Source!U29</f>
        <v>33.1425</v>
      </c>
    </row>
    <row r="40" spans="1:23" ht="45">
      <c r="A40" s="5"/>
      <c r="B40" s="5" t="str">
        <f>Source!F30</f>
        <v>103-0686</v>
      </c>
      <c r="C40" s="6" t="str">
        <f>CONCATENATE(Source!G30,"  ",Source!CN30)</f>
        <v>Трубы асбестоцементные класса ВТ-12 (ГОСТ 539-80) условный проход 150 мм, внутренний диаметр 135 мм  </v>
      </c>
      <c r="D40" s="7" t="str">
        <f>Source!H30</f>
        <v>м</v>
      </c>
      <c r="E40" s="9">
        <f>ROUND(Source!I30,6)</f>
        <v>381.999983</v>
      </c>
      <c r="F40" s="9">
        <f>IF(Source!AL30=0,Source!AK30,Source!AL30)</f>
        <v>43.9</v>
      </c>
      <c r="G40" s="21">
        <f>Source!DD30</f>
      </c>
      <c r="H40" s="22">
        <f>IF(Source!BC30&lt;&gt;0,Source!O30/Source!BC30,Source!O30)</f>
        <v>16769.798994974873</v>
      </c>
      <c r="I40" s="9"/>
      <c r="J40" s="9">
        <f>Source!BC30</f>
        <v>5.97</v>
      </c>
      <c r="K40" s="22">
        <f>Source!O30</f>
        <v>100115.7</v>
      </c>
      <c r="L40" s="9"/>
      <c r="N40">
        <f>IF(Source!BA30&lt;&gt;0,Source!S30/Source!BA30,Source!S30)</f>
        <v>0</v>
      </c>
      <c r="O40">
        <f>IF(Source!BI30=1,(IF(Source!BC30&lt;&gt;0,Source!O30/Source!BC30,Source!O30)),0)</f>
        <v>16769.798994974873</v>
      </c>
      <c r="P40">
        <f>IF(Source!BI30=2,(IF(Source!BC30&lt;&gt;0,Source!O30/Source!BC30,Source!O30)),0)</f>
        <v>0</v>
      </c>
      <c r="Q40">
        <f>IF(Source!BI30=3,(IF(Source!BC30&lt;&gt;0,Source!O30/Source!BC30,Source!O30)),0)</f>
        <v>0</v>
      </c>
      <c r="R40">
        <f>IF(Source!BI30=4,(IF(Source!BC30&lt;&gt;0,Source!O30/Source!BC30,Source!O30)),0)</f>
        <v>0</v>
      </c>
      <c r="S40">
        <f>IF(Source!BI30=1,Source!O30+Source!X30+Source!Y30,0)</f>
        <v>100115.7</v>
      </c>
      <c r="T40">
        <f>IF(Source!BI30=2,Source!O30+Source!X30+Source!Y30,0)</f>
        <v>0</v>
      </c>
      <c r="U40">
        <f>IF(Source!BI30=3,Source!O30+Source!X30+Source!Y30,0)</f>
        <v>0</v>
      </c>
      <c r="V40">
        <f>IF(Source!BI30=4,Source!O30+Source!X30+Source!Y30,0)</f>
        <v>0</v>
      </c>
      <c r="W40">
        <f>IF(Source!BS30&lt;&gt;0,Source!R30/Source!BS30,Source!R30)</f>
        <v>0</v>
      </c>
    </row>
    <row r="41" spans="1:23" ht="45">
      <c r="A41" s="5"/>
      <c r="B41" s="5" t="str">
        <f>Source!F31</f>
        <v>204-0021</v>
      </c>
      <c r="C41" s="6" t="str">
        <f>CONCATENATE(Source!G31,"  ",Source!CN31)</f>
        <v>Горячекатаная арматурная сталь: периодического профиля класса А-III диаметром, мм: 10  </v>
      </c>
      <c r="D41" s="7" t="str">
        <f>Source!H31</f>
        <v>т</v>
      </c>
      <c r="E41" s="9">
        <f>ROUND(Source!I31,6)</f>
        <v>0.707</v>
      </c>
      <c r="F41" s="9">
        <f>IF(Source!AL31=0,Source!AK31,Source!AL31)</f>
        <v>7241.79</v>
      </c>
      <c r="G41" s="21">
        <f>Source!DD31</f>
      </c>
      <c r="H41" s="22">
        <f>IF(Source!BC31&lt;&gt;0,Source!O31/Source!BC31,Source!O31)</f>
        <v>5119.94472361809</v>
      </c>
      <c r="I41" s="9"/>
      <c r="J41" s="9">
        <f>Source!BC31</f>
        <v>5.97</v>
      </c>
      <c r="K41" s="22">
        <f>Source!O31</f>
        <v>30566.07</v>
      </c>
      <c r="L41" s="9"/>
      <c r="N41">
        <f>IF(Source!BA31&lt;&gt;0,Source!S31/Source!BA31,Source!S31)</f>
        <v>0</v>
      </c>
      <c r="O41">
        <f>IF(Source!BI31=1,(IF(Source!BC31&lt;&gt;0,Source!O31/Source!BC31,Source!O31)),0)</f>
        <v>5119.94472361809</v>
      </c>
      <c r="P41">
        <f>IF(Source!BI31=2,(IF(Source!BC31&lt;&gt;0,Source!O31/Source!BC31,Source!O31)),0)</f>
        <v>0</v>
      </c>
      <c r="Q41">
        <f>IF(Source!BI31=3,(IF(Source!BC31&lt;&gt;0,Source!O31/Source!BC31,Source!O31)),0)</f>
        <v>0</v>
      </c>
      <c r="R41">
        <f>IF(Source!BI31=4,(IF(Source!BC31&lt;&gt;0,Source!O31/Source!BC31,Source!O31)),0)</f>
        <v>0</v>
      </c>
      <c r="S41">
        <f>IF(Source!BI31=1,Source!O31+Source!X31+Source!Y31,0)</f>
        <v>30566.07</v>
      </c>
      <c r="T41">
        <f>IF(Source!BI31=2,Source!O31+Source!X31+Source!Y31,0)</f>
        <v>0</v>
      </c>
      <c r="U41">
        <f>IF(Source!BI31=3,Source!O31+Source!X31+Source!Y31,0)</f>
        <v>0</v>
      </c>
      <c r="V41">
        <f>IF(Source!BI31=4,Source!O31+Source!X31+Source!Y31,0)</f>
        <v>0</v>
      </c>
      <c r="W41">
        <f>IF(Source!BS31&lt;&gt;0,Source!R31/Source!BS31,Source!R31)</f>
        <v>0</v>
      </c>
    </row>
    <row r="42" spans="1:23" ht="45">
      <c r="A42" s="5"/>
      <c r="B42" s="5" t="str">
        <f>Source!F32</f>
        <v>204-0048</v>
      </c>
      <c r="C42" s="6" t="str">
        <f>CONCATENATE(Source!G32,"  ",Source!CN32)</f>
        <v>Hадбавки к ценам заготовок за сборку и сварку каркасов и сеток: пространственных, диаметром, мм: 10  </v>
      </c>
      <c r="D42" s="7" t="str">
        <f>Source!H32</f>
        <v>т</v>
      </c>
      <c r="E42" s="9">
        <f>ROUND(Source!I32,6)</f>
        <v>0.707</v>
      </c>
      <c r="F42" s="9">
        <f>IF(Source!AL32=0,Source!AK32,Source!AL32)</f>
        <v>2216.91</v>
      </c>
      <c r="G42" s="21">
        <f>Source!DD32</f>
      </c>
      <c r="H42" s="22">
        <f>IF(Source!BC32&lt;&gt;0,Source!O32/Source!BC32,Source!O32)</f>
        <v>1567.3551088777222</v>
      </c>
      <c r="I42" s="9"/>
      <c r="J42" s="9">
        <f>Source!BC32</f>
        <v>5.97</v>
      </c>
      <c r="K42" s="22">
        <f>Source!O32</f>
        <v>9357.11</v>
      </c>
      <c r="L42" s="9"/>
      <c r="N42">
        <f>IF(Source!BA32&lt;&gt;0,Source!S32/Source!BA32,Source!S32)</f>
        <v>0</v>
      </c>
      <c r="O42">
        <f>IF(Source!BI32=1,(IF(Source!BC32&lt;&gt;0,Source!O32/Source!BC32,Source!O32)),0)</f>
        <v>1567.3551088777222</v>
      </c>
      <c r="P42">
        <f>IF(Source!BI32=2,(IF(Source!BC32&lt;&gt;0,Source!O32/Source!BC32,Source!O32)),0)</f>
        <v>0</v>
      </c>
      <c r="Q42">
        <f>IF(Source!BI32=3,(IF(Source!BC32&lt;&gt;0,Source!O32/Source!BC32,Source!O32)),0)</f>
        <v>0</v>
      </c>
      <c r="R42">
        <f>IF(Source!BI32=4,(IF(Source!BC32&lt;&gt;0,Source!O32/Source!BC32,Source!O32)),0)</f>
        <v>0</v>
      </c>
      <c r="S42">
        <f>IF(Source!BI32=1,Source!O32+Source!X32+Source!Y32,0)</f>
        <v>9357.11</v>
      </c>
      <c r="T42">
        <f>IF(Source!BI32=2,Source!O32+Source!X32+Source!Y32,0)</f>
        <v>0</v>
      </c>
      <c r="U42">
        <f>IF(Source!BI32=3,Source!O32+Source!X32+Source!Y32,0)</f>
        <v>0</v>
      </c>
      <c r="V42">
        <f>IF(Source!BI32=4,Source!O32+Source!X32+Source!Y32,0)</f>
        <v>0</v>
      </c>
      <c r="W42">
        <f>IF(Source!BS32&lt;&gt;0,Source!R32/Source!BS32,Source!R32)</f>
        <v>0</v>
      </c>
    </row>
    <row r="43" spans="1:23" ht="15">
      <c r="A43" s="5"/>
      <c r="B43" s="5" t="str">
        <f>Source!F33</f>
        <v>401-0006</v>
      </c>
      <c r="C43" s="6" t="str">
        <f>CONCATENATE(Source!G33,"  ",Source!CN33)</f>
        <v>Бетон тяжелый, класс В 15 (М 200)  </v>
      </c>
      <c r="D43" s="7" t="str">
        <f>Source!H33</f>
        <v>м3</v>
      </c>
      <c r="E43" s="9">
        <f>ROUND(Source!I33,6)</f>
        <v>-7.695</v>
      </c>
      <c r="F43" s="9">
        <f>IF(Source!AL33=0,Source!AK33,Source!AL33)</f>
        <v>592.76</v>
      </c>
      <c r="G43" s="21">
        <f>Source!DD33</f>
      </c>
      <c r="H43" s="22">
        <f>IF(Source!BC33&lt;&gt;0,Source!O33/Source!BC33,Source!O33)</f>
        <v>-4561.28810720268</v>
      </c>
      <c r="I43" s="9"/>
      <c r="J43" s="9">
        <f>Source!BC33</f>
        <v>5.97</v>
      </c>
      <c r="K43" s="22">
        <f>Source!O33</f>
        <v>-27230.89</v>
      </c>
      <c r="L43" s="9"/>
      <c r="N43">
        <f>IF(Source!BA33&lt;&gt;0,Source!S33/Source!BA33,Source!S33)</f>
        <v>0</v>
      </c>
      <c r="O43">
        <f>IF(Source!BI33=1,(IF(Source!BC33&lt;&gt;0,Source!O33/Source!BC33,Source!O33)),0)</f>
        <v>-4561.28810720268</v>
      </c>
      <c r="P43">
        <f>IF(Source!BI33=2,(IF(Source!BC33&lt;&gt;0,Source!O33/Source!BC33,Source!O33)),0)</f>
        <v>0</v>
      </c>
      <c r="Q43">
        <f>IF(Source!BI33=3,(IF(Source!BC33&lt;&gt;0,Source!O33/Source!BC33,Source!O33)),0)</f>
        <v>0</v>
      </c>
      <c r="R43">
        <f>IF(Source!BI33=4,(IF(Source!BC33&lt;&gt;0,Source!O33/Source!BC33,Source!O33)),0)</f>
        <v>0</v>
      </c>
      <c r="S43">
        <f>IF(Source!BI33=1,Source!O33+Source!X33+Source!Y33,0)</f>
        <v>-27230.89</v>
      </c>
      <c r="T43">
        <f>IF(Source!BI33=2,Source!O33+Source!X33+Source!Y33,0)</f>
        <v>0</v>
      </c>
      <c r="U43">
        <f>IF(Source!BI33=3,Source!O33+Source!X33+Source!Y33,0)</f>
        <v>0</v>
      </c>
      <c r="V43">
        <f>IF(Source!BI33=4,Source!O33+Source!X33+Source!Y33,0)</f>
        <v>0</v>
      </c>
      <c r="W43">
        <f>IF(Source!BS33&lt;&gt;0,Source!R33/Source!BS33,Source!R33)</f>
        <v>0</v>
      </c>
    </row>
    <row r="44" spans="1:23" ht="45">
      <c r="A44" s="23"/>
      <c r="B44" s="23" t="str">
        <f>Source!F34</f>
        <v>Цена поставщика</v>
      </c>
      <c r="C44" s="24" t="str">
        <f>CONCATENATE(Source!G34,"  ",Source!CN34)</f>
        <v>Бетон тяжелый, крупность заполнителя 20 мм, класс В 25 (М300)  </v>
      </c>
      <c r="D44" s="25" t="str">
        <f>Source!H34</f>
        <v>м3</v>
      </c>
      <c r="E44" s="26">
        <f>ROUND(Source!I34,6)</f>
        <v>7.695</v>
      </c>
      <c r="F44" s="26">
        <f>IF(Source!AL34=0,Source!AK34,Source!AL34)</f>
        <v>3855.93</v>
      </c>
      <c r="G44" s="27">
        <f>Source!DD34</f>
      </c>
      <c r="H44" s="28">
        <f>IF(Source!BC34&lt;&gt;0,Source!O34/Source!BC34,Source!O34)</f>
        <v>29671.38</v>
      </c>
      <c r="I44" s="26"/>
      <c r="J44" s="26">
        <f>Source!BC34</f>
        <v>1</v>
      </c>
      <c r="K44" s="28">
        <f>Source!O34</f>
        <v>29671.38</v>
      </c>
      <c r="L44" s="26"/>
      <c r="N44">
        <f>IF(Source!BA34&lt;&gt;0,Source!S34/Source!BA34,Source!S34)</f>
        <v>0</v>
      </c>
      <c r="O44">
        <f>IF(Source!BI34=1,(IF(Source!BC34&lt;&gt;0,Source!O34/Source!BC34,Source!O34)),0)</f>
        <v>29671.38</v>
      </c>
      <c r="P44">
        <f>IF(Source!BI34=2,(IF(Source!BC34&lt;&gt;0,Source!O34/Source!BC34,Source!O34)),0)</f>
        <v>0</v>
      </c>
      <c r="Q44">
        <f>IF(Source!BI34=3,(IF(Source!BC34&lt;&gt;0,Source!O34/Source!BC34,Source!O34)),0)</f>
        <v>0</v>
      </c>
      <c r="R44">
        <f>IF(Source!BI34=4,(IF(Source!BC34&lt;&gt;0,Source!O34/Source!BC34,Source!O34)),0)</f>
        <v>0</v>
      </c>
      <c r="S44">
        <f>IF(Source!BI34=1,Source!O34+Source!X34+Source!Y34,0)</f>
        <v>29671.38</v>
      </c>
      <c r="T44">
        <f>IF(Source!BI34=2,Source!O34+Source!X34+Source!Y34,0)</f>
        <v>0</v>
      </c>
      <c r="U44">
        <f>IF(Source!BI34=3,Source!O34+Source!X34+Source!Y34,0)</f>
        <v>0</v>
      </c>
      <c r="V44">
        <f>IF(Source!BI34=4,Source!O34+Source!X34+Source!Y34,0)</f>
        <v>0</v>
      </c>
      <c r="W44">
        <f>IF(Source!BS34&lt;&gt;0,Source!R34/Source!BS34,Source!R34)</f>
        <v>0</v>
      </c>
    </row>
    <row r="45" spans="1:23" ht="15.75">
      <c r="A45" s="10"/>
      <c r="B45" s="10"/>
      <c r="C45" s="10"/>
      <c r="D45" s="10"/>
      <c r="E45" s="10"/>
      <c r="F45" s="10"/>
      <c r="G45" s="10"/>
      <c r="H45" s="18">
        <f>IF(Source!BA29&lt;&gt;0,Source!S29/Source!BA29,Source!S29)+IF(Source!BB29&lt;&gt;0,Source!Q29/Source!BB29,Source!Q29)+H36+H37+H38+H40+H41+H42+H43+H44</f>
        <v>57135.14035520042</v>
      </c>
      <c r="I45" s="19"/>
      <c r="J45" s="19"/>
      <c r="K45" s="18">
        <f>Source!S29+Source!Q29+K36+K37+K38+K40+K41+K42+K43+K44</f>
        <v>195366.90999999997</v>
      </c>
      <c r="L45" s="19">
        <f>Source!U29</f>
        <v>33.1425</v>
      </c>
      <c r="M45" s="13">
        <f>H45</f>
        <v>57135.14035520042</v>
      </c>
      <c r="N45">
        <f>IF(Source!BA29&lt;&gt;0,Source!S29/Source!BA29,Source!S29)</f>
        <v>308.2049335863378</v>
      </c>
      <c r="O45">
        <f>IF(Source!BI29=1,(IF(Source!BA29&lt;&gt;0,Source!S29/Source!BA29,Source!S29)+IF(Source!BB29&lt;&gt;0,Source!Q29/Source!BB29,Source!Q29)+IF(Source!BC29&lt;&gt;0,Source!P29/Source!BC29,Source!P29)+((Source!BZ29/100)*((Source!S29/IF(Source!BA29&lt;&gt;0,Source!BA29,1))+(Source!R29/IF(Source!BS29&lt;&gt;0,Source!BS29,1))))+((Source!CA29/100)*((Source!S29/IF(Source!BA29&lt;&gt;0,Source!BA29,1))+(Source!R29/IF(Source!BS29&lt;&gt;0,Source!BS29,1))))),0)</f>
        <v>8567.949634932413</v>
      </c>
      <c r="P45">
        <f>IF(Source!BI29=2,(IF(Source!BA29&lt;&gt;0,Source!S29/Source!BA29,Source!S29)+IF(Source!BB29&lt;&gt;0,Source!Q29/Source!BB29,Source!Q29)+IF(Source!BC29&lt;&gt;0,Source!P29/Source!BC29,Source!P29)+((Source!BZ29/100)*((Source!S29/IF(Source!BA29&lt;&gt;0,Source!BA29,1))+(Source!R29/IF(Source!BS29&lt;&gt;0,Source!BS29,1))))+((Source!CA29/100)*((Source!S29/IF(Source!BA29&lt;&gt;0,Source!BA29,1))+(Source!R29/IF(Source!BS29&lt;&gt;0,Source!BS29,1))))),0)</f>
        <v>0</v>
      </c>
      <c r="Q45">
        <f>IF(Source!BI29=3,(IF(Source!BA29&lt;&gt;0,Source!S29/Source!BA29,Source!S29)+IF(Source!BB29&lt;&gt;0,Source!Q29/Source!BB29,Source!Q29)+IF(Source!BC29&lt;&gt;0,Source!P29/Source!BC29,Source!P29)+((Source!BZ29/100)*((Source!S29/IF(Source!BA29&lt;&gt;0,Source!BA29,1))+(Source!R29/IF(Source!BS29&lt;&gt;0,Source!BS29,1))))+((Source!CA29/100)*((Source!S29/IF(Source!BA29&lt;&gt;0,Source!BA29,1))+(Source!R29/IF(Source!BS29&lt;&gt;0,Source!BS29,1))))),0)</f>
        <v>0</v>
      </c>
      <c r="R45">
        <f>IF(Source!BI29=4,(IF(Source!BA29&lt;&gt;0,Source!S29/Source!BA29,Source!S29)+IF(Source!BB29&lt;&gt;0,Source!Q29/Source!BB29,Source!Q29)+IF(Source!BC29&lt;&gt;0,Source!P29/Source!BC29,Source!P29)+((Source!BZ29/100)*((Source!S29/IF(Source!BA29&lt;&gt;0,Source!BA29,1))+(Source!R29/IF(Source!BS29&lt;&gt;0,Source!BS29,1))))+((Source!CA29/100)*((Source!S29/IF(Source!BA29&lt;&gt;0,Source!BA29,1))+(Source!R29/IF(Source!BS29&lt;&gt;0,Source!BS29,1))))),0)</f>
        <v>0</v>
      </c>
      <c r="S45">
        <f>IF(Source!BI29=1,Source!O29+Source!X29+Source!Y29,0)</f>
        <v>52887.54</v>
      </c>
      <c r="T45">
        <f>IF(Source!BI29=2,Source!O29+Source!X29+Source!Y29,0)</f>
        <v>0</v>
      </c>
      <c r="U45">
        <f>IF(Source!BI29=3,Source!O29+Source!X29+Source!Y29,0)</f>
        <v>0</v>
      </c>
      <c r="V45">
        <f>IF(Source!BI29=4,Source!O29+Source!X29+Source!Y29,0)</f>
        <v>0</v>
      </c>
      <c r="W45">
        <f>IF(Source!BS29&lt;&gt;0,Source!R29/Source!BS29,Source!R29)</f>
        <v>141.5474383301708</v>
      </c>
    </row>
    <row r="46" spans="1:12" ht="30">
      <c r="A46" s="5" t="str">
        <f>Source!E35</f>
        <v>3</v>
      </c>
      <c r="B46" s="5" t="str">
        <f>Source!F35</f>
        <v>11-01-002-1</v>
      </c>
      <c r="C46" s="6" t="str">
        <f>CONCATENATE(Source!G35,"  ",Source!CN35)</f>
        <v>Устройство подстилающих слоев песчаных  </v>
      </c>
      <c r="D46" s="7" t="str">
        <f>Source!H35</f>
        <v>1 м3</v>
      </c>
      <c r="E46" s="9">
        <f>ROUND(Source!I35,6)</f>
        <v>138</v>
      </c>
      <c r="F46" s="9">
        <f>IF(Source!AK35&lt;&gt;0,Source!AK35,Source!AL35+Source!AM35+Source!AO35)</f>
        <v>120.78</v>
      </c>
      <c r="G46" s="9"/>
      <c r="H46" s="9"/>
      <c r="I46" s="9"/>
      <c r="J46" s="9"/>
      <c r="K46" s="9"/>
      <c r="L46" s="9"/>
    </row>
    <row r="47" spans="1:12" ht="15">
      <c r="A47" s="10"/>
      <c r="B47" s="10"/>
      <c r="C47" s="10" t="s">
        <v>521</v>
      </c>
      <c r="D47" s="10"/>
      <c r="E47" s="10"/>
      <c r="F47" s="10">
        <f>Source!AO35</f>
        <v>29.46</v>
      </c>
      <c r="G47" s="11">
        <f>Source!DG35</f>
      </c>
      <c r="H47" s="12">
        <f>IF(Source!BA35&lt;&gt;0,Source!S35/Source!BA35,Source!S35)</f>
        <v>4065.4800759013287</v>
      </c>
      <c r="I47" s="10" t="str">
        <f>IF(Source!BO35&lt;&gt;"",Source!BO35,"")</f>
        <v>11-01-002-1</v>
      </c>
      <c r="J47" s="10">
        <f>Source!BA35</f>
        <v>10.54</v>
      </c>
      <c r="K47" s="12">
        <f>Source!S35</f>
        <v>42850.16</v>
      </c>
      <c r="L47" s="10"/>
    </row>
    <row r="48" spans="1:12" ht="15">
      <c r="A48" s="10"/>
      <c r="B48" s="10"/>
      <c r="C48" s="10" t="s">
        <v>134</v>
      </c>
      <c r="D48" s="10"/>
      <c r="E48" s="10"/>
      <c r="F48" s="10">
        <f>Source!AM35</f>
        <v>29.16</v>
      </c>
      <c r="G48" s="11">
        <f>Source!DE35</f>
      </c>
      <c r="H48" s="12">
        <f>IF(Source!BB35&lt;&gt;0,Source!Q35/Source!BB35,Source!Q35)</f>
        <v>4024.0807174887896</v>
      </c>
      <c r="I48" s="10"/>
      <c r="J48" s="10">
        <f>Source!BB35</f>
        <v>4.46</v>
      </c>
      <c r="K48" s="12">
        <f>Source!Q35</f>
        <v>17947.4</v>
      </c>
      <c r="L48" s="10"/>
    </row>
    <row r="49" spans="1:12" ht="15">
      <c r="A49" s="10"/>
      <c r="B49" s="10"/>
      <c r="C49" s="10" t="s">
        <v>526</v>
      </c>
      <c r="D49" s="10"/>
      <c r="E49" s="10"/>
      <c r="F49" s="10">
        <f>Source!AN35</f>
        <v>3.01</v>
      </c>
      <c r="G49" s="11">
        <f>Source!DF35</f>
      </c>
      <c r="H49" s="20">
        <f>IF(Source!BS35&lt;&gt;0,Source!R35/Source!BS35,Source!R35)</f>
        <v>415.38045540796963</v>
      </c>
      <c r="I49" s="10"/>
      <c r="J49" s="10">
        <f>Source!BS35</f>
        <v>10.54</v>
      </c>
      <c r="K49" s="14">
        <f>Source!R35</f>
        <v>4378.11</v>
      </c>
      <c r="L49" s="10"/>
    </row>
    <row r="50" spans="1:12" ht="15">
      <c r="A50" s="10"/>
      <c r="B50" s="10"/>
      <c r="C50" s="10" t="s">
        <v>527</v>
      </c>
      <c r="D50" s="10"/>
      <c r="E50" s="10"/>
      <c r="F50" s="10">
        <f>Source!AL35</f>
        <v>62.16</v>
      </c>
      <c r="G50" s="11">
        <f>Source!DD35</f>
      </c>
      <c r="H50" s="12">
        <f>IF(Source!BC35&lt;&gt;0,Source!P35/Source!BC35,Source!P35)</f>
        <v>8578.08025682183</v>
      </c>
      <c r="I50" s="10"/>
      <c r="J50" s="10">
        <f>Source!BC35</f>
        <v>6.23</v>
      </c>
      <c r="K50" s="12">
        <f>Source!P35</f>
        <v>53441.44</v>
      </c>
      <c r="L50" s="10"/>
    </row>
    <row r="51" spans="1:12" ht="15">
      <c r="A51" s="10"/>
      <c r="B51" s="10"/>
      <c r="C51" s="10" t="s">
        <v>522</v>
      </c>
      <c r="D51" s="14" t="s">
        <v>523</v>
      </c>
      <c r="E51" s="10"/>
      <c r="F51" s="10">
        <f>Source!BZ35</f>
        <v>115.62</v>
      </c>
      <c r="G51" s="10"/>
      <c r="H51" s="12">
        <f>(F51/100)*((Source!S35/IF(Source!BA35&lt;&gt;0,Source!BA35,1))+(Source!R35/IF(Source!BS35&lt;&gt;0,Source!BS35,1)))</f>
        <v>5180.770946299812</v>
      </c>
      <c r="I51" s="10"/>
      <c r="J51" s="10">
        <f>Source!AT35</f>
        <v>115.62</v>
      </c>
      <c r="K51" s="12">
        <f>Source!X35</f>
        <v>54605.33</v>
      </c>
      <c r="L51" s="10"/>
    </row>
    <row r="52" spans="1:12" ht="15">
      <c r="A52" s="10"/>
      <c r="B52" s="10"/>
      <c r="C52" s="10" t="s">
        <v>150</v>
      </c>
      <c r="D52" s="14" t="s">
        <v>523</v>
      </c>
      <c r="E52" s="10"/>
      <c r="F52" s="10">
        <f>Source!CA35</f>
        <v>75</v>
      </c>
      <c r="G52" s="10"/>
      <c r="H52" s="12">
        <f>(F52/100)*((Source!S35/IF(Source!BA35&lt;&gt;0,Source!BA35,1))+(Source!R35/IF(Source!BS35&lt;&gt;0,Source!BS35,1)))</f>
        <v>3360.6453984819736</v>
      </c>
      <c r="I52" s="10"/>
      <c r="J52" s="10">
        <f>Source!AU35</f>
        <v>75</v>
      </c>
      <c r="K52" s="12">
        <f>Source!Y35</f>
        <v>35421.2</v>
      </c>
      <c r="L52" s="10"/>
    </row>
    <row r="53" spans="1:12" ht="15">
      <c r="A53" s="15"/>
      <c r="B53" s="15"/>
      <c r="C53" s="15" t="s">
        <v>524</v>
      </c>
      <c r="D53" s="16" t="s">
        <v>525</v>
      </c>
      <c r="E53" s="15">
        <f>Source!AQ35</f>
        <v>3.41</v>
      </c>
      <c r="F53" s="15"/>
      <c r="G53" s="17">
        <f>Source!DI35</f>
      </c>
      <c r="H53" s="15"/>
      <c r="I53" s="15"/>
      <c r="J53" s="15"/>
      <c r="K53" s="15"/>
      <c r="L53" s="15">
        <f>Source!U35</f>
        <v>470.58000000000004</v>
      </c>
    </row>
    <row r="54" spans="1:23" ht="15.75">
      <c r="A54" s="10"/>
      <c r="B54" s="10"/>
      <c r="C54" s="10"/>
      <c r="D54" s="10"/>
      <c r="E54" s="10"/>
      <c r="F54" s="10"/>
      <c r="G54" s="10"/>
      <c r="H54" s="18">
        <f>IF(Source!BA35&lt;&gt;0,Source!S35/Source!BA35,Source!S35)+IF(Source!BB35&lt;&gt;0,Source!Q35/Source!BB35,Source!Q35)+H50+H51+H52</f>
        <v>25209.05739499373</v>
      </c>
      <c r="I54" s="19"/>
      <c r="J54" s="19"/>
      <c r="K54" s="18">
        <f>Source!S35+Source!Q35+K50+K51+K52</f>
        <v>204265.53000000003</v>
      </c>
      <c r="L54" s="19">
        <f>Source!U35</f>
        <v>470.58000000000004</v>
      </c>
      <c r="M54" s="13">
        <f>H54</f>
        <v>25209.05739499373</v>
      </c>
      <c r="N54">
        <f>IF(Source!BA35&lt;&gt;0,Source!S35/Source!BA35,Source!S35)</f>
        <v>4065.4800759013287</v>
      </c>
      <c r="O54">
        <f>IF(Source!BI35=1,(IF(Source!BA35&lt;&gt;0,Source!S35/Source!BA35,Source!S35)+IF(Source!BB35&lt;&gt;0,Source!Q35/Source!BB35,Source!Q35)+IF(Source!BC35&lt;&gt;0,Source!P35/Source!BC35,Source!P35)+((Source!BZ35/100)*((Source!S35/IF(Source!BA35&lt;&gt;0,Source!BA35,1))+(Source!R35/IF(Source!BS35&lt;&gt;0,Source!BS35,1))))+((Source!CA35/100)*((Source!S35/IF(Source!BA35&lt;&gt;0,Source!BA35,1))+(Source!R35/IF(Source!BS35&lt;&gt;0,Source!BS35,1))))),0)</f>
        <v>25209.05739499373</v>
      </c>
      <c r="P54">
        <f>IF(Source!BI35=2,(IF(Source!BA35&lt;&gt;0,Source!S35/Source!BA35,Source!S35)+IF(Source!BB35&lt;&gt;0,Source!Q35/Source!BB35,Source!Q35)+IF(Source!BC35&lt;&gt;0,Source!P35/Source!BC35,Source!P35)+((Source!BZ35/100)*((Source!S35/IF(Source!BA35&lt;&gt;0,Source!BA35,1))+(Source!R35/IF(Source!BS35&lt;&gt;0,Source!BS35,1))))+((Source!CA35/100)*((Source!S35/IF(Source!BA35&lt;&gt;0,Source!BA35,1))+(Source!R35/IF(Source!BS35&lt;&gt;0,Source!BS35,1))))),0)</f>
        <v>0</v>
      </c>
      <c r="Q54">
        <f>IF(Source!BI35=3,(IF(Source!BA35&lt;&gt;0,Source!S35/Source!BA35,Source!S35)+IF(Source!BB35&lt;&gt;0,Source!Q35/Source!BB35,Source!Q35)+IF(Source!BC35&lt;&gt;0,Source!P35/Source!BC35,Source!P35)+((Source!BZ35/100)*((Source!S35/IF(Source!BA35&lt;&gt;0,Source!BA35,1))+(Source!R35/IF(Source!BS35&lt;&gt;0,Source!BS35,1))))+((Source!CA35/100)*((Source!S35/IF(Source!BA35&lt;&gt;0,Source!BA35,1))+(Source!R35/IF(Source!BS35&lt;&gt;0,Source!BS35,1))))),0)</f>
        <v>0</v>
      </c>
      <c r="R54">
        <f>IF(Source!BI35=4,(IF(Source!BA35&lt;&gt;0,Source!S35/Source!BA35,Source!S35)+IF(Source!BB35&lt;&gt;0,Source!Q35/Source!BB35,Source!Q35)+IF(Source!BC35&lt;&gt;0,Source!P35/Source!BC35,Source!P35)+((Source!BZ35/100)*((Source!S35/IF(Source!BA35&lt;&gt;0,Source!BA35,1))+(Source!R35/IF(Source!BS35&lt;&gt;0,Source!BS35,1))))+((Source!CA35/100)*((Source!S35/IF(Source!BA35&lt;&gt;0,Source!BA35,1))+(Source!R35/IF(Source!BS35&lt;&gt;0,Source!BS35,1))))),0)</f>
        <v>0</v>
      </c>
      <c r="S54">
        <f>IF(Source!BI35=1,Source!O35+Source!X35+Source!Y35,0)</f>
        <v>204265.53000000003</v>
      </c>
      <c r="T54">
        <f>IF(Source!BI35=2,Source!O35+Source!X35+Source!Y35,0)</f>
        <v>0</v>
      </c>
      <c r="U54">
        <f>IF(Source!BI35=3,Source!O35+Source!X35+Source!Y35,0)</f>
        <v>0</v>
      </c>
      <c r="V54">
        <f>IF(Source!BI35=4,Source!O35+Source!X35+Source!Y35,0)</f>
        <v>0</v>
      </c>
      <c r="W54">
        <f>IF(Source!BS35&lt;&gt;0,Source!R35/Source!BS35,Source!R35)</f>
        <v>415.38045540796963</v>
      </c>
    </row>
    <row r="55" spans="1:12" ht="30">
      <c r="A55" s="5" t="str">
        <f>Source!E36</f>
        <v>4</v>
      </c>
      <c r="B55" s="5" t="str">
        <f>Source!F36</f>
        <v>06-01-001-16</v>
      </c>
      <c r="C55" s="6" t="str">
        <f>CONCATENATE(Source!G36,"  ",Source!CN36)</f>
        <v>Устройство фундаментных плит железобетонных плоских  </v>
      </c>
      <c r="D55" s="7" t="str">
        <f>Source!H36</f>
        <v>100 м3</v>
      </c>
      <c r="E55" s="9">
        <f>ROUND(Source!I36,6)</f>
        <v>0.26</v>
      </c>
      <c r="F55" s="9">
        <f>IF(Source!AK36&lt;&gt;0,Source!AK36,Source!AL36+Source!AM36+Source!AO36)</f>
        <v>120967.37</v>
      </c>
      <c r="G55" s="9"/>
      <c r="H55" s="9"/>
      <c r="I55" s="9"/>
      <c r="J55" s="9"/>
      <c r="K55" s="9"/>
      <c r="L55" s="9"/>
    </row>
    <row r="56" spans="1:12" ht="15">
      <c r="A56" s="10"/>
      <c r="B56" s="10"/>
      <c r="C56" s="10" t="s">
        <v>521</v>
      </c>
      <c r="D56" s="10"/>
      <c r="E56" s="10"/>
      <c r="F56" s="10">
        <f>Source!AO36</f>
        <v>1882.23</v>
      </c>
      <c r="G56" s="11">
        <f>Source!DG36</f>
      </c>
      <c r="H56" s="12">
        <f>IF(Source!BA36&lt;&gt;0,Source!S36/Source!BA36,Source!S36)</f>
        <v>489.3795066413663</v>
      </c>
      <c r="I56" s="10" t="str">
        <f>IF(Source!BO36&lt;&gt;"",Source!BO36,"")</f>
        <v>06-01-001-16</v>
      </c>
      <c r="J56" s="10">
        <f>Source!BA36</f>
        <v>10.54</v>
      </c>
      <c r="K56" s="12">
        <f>Source!S36</f>
        <v>5158.06</v>
      </c>
      <c r="L56" s="10"/>
    </row>
    <row r="57" spans="1:12" ht="15">
      <c r="A57" s="10"/>
      <c r="B57" s="10"/>
      <c r="C57" s="10" t="s">
        <v>134</v>
      </c>
      <c r="D57" s="10"/>
      <c r="E57" s="10"/>
      <c r="F57" s="10">
        <f>Source!AM36</f>
        <v>3673.84</v>
      </c>
      <c r="G57" s="11">
        <f>Source!DE36</f>
      </c>
      <c r="H57" s="12">
        <f>IF(Source!BB36&lt;&gt;0,Source!Q36/Source!BB36,Source!Q36)</f>
        <v>955.198458574181</v>
      </c>
      <c r="I57" s="10"/>
      <c r="J57" s="10">
        <f>Source!BB36</f>
        <v>5.19</v>
      </c>
      <c r="K57" s="12">
        <f>Source!Q36</f>
        <v>4957.48</v>
      </c>
      <c r="L57" s="10"/>
    </row>
    <row r="58" spans="1:12" ht="15">
      <c r="A58" s="10"/>
      <c r="B58" s="10"/>
      <c r="C58" s="10" t="s">
        <v>526</v>
      </c>
      <c r="D58" s="10"/>
      <c r="E58" s="10"/>
      <c r="F58" s="10">
        <f>Source!AN36</f>
        <v>367.76</v>
      </c>
      <c r="G58" s="11">
        <f>Source!DF36</f>
      </c>
      <c r="H58" s="20">
        <f>IF(Source!BS36&lt;&gt;0,Source!R36/Source!BS36,Source!R36)</f>
        <v>95.61764705882354</v>
      </c>
      <c r="I58" s="10"/>
      <c r="J58" s="10">
        <f>Source!BS36</f>
        <v>10.54</v>
      </c>
      <c r="K58" s="14">
        <f>Source!R36</f>
        <v>1007.81</v>
      </c>
      <c r="L58" s="10"/>
    </row>
    <row r="59" spans="1:12" ht="15">
      <c r="A59" s="10"/>
      <c r="B59" s="10"/>
      <c r="C59" s="10" t="s">
        <v>527</v>
      </c>
      <c r="D59" s="10"/>
      <c r="E59" s="10"/>
      <c r="F59" s="10">
        <f>Source!AL36</f>
        <v>115411.3</v>
      </c>
      <c r="G59" s="11">
        <f>Source!DD36</f>
      </c>
      <c r="H59" s="12">
        <f>IF(Source!BC36&lt;&gt;0,Source!P36/Source!BC36,Source!P36)</f>
        <v>30006.937901498928</v>
      </c>
      <c r="I59" s="10"/>
      <c r="J59" s="10">
        <f>Source!BC36</f>
        <v>4.67</v>
      </c>
      <c r="K59" s="12">
        <f>Source!P36</f>
        <v>140132.4</v>
      </c>
      <c r="L59" s="10"/>
    </row>
    <row r="60" spans="1:12" ht="15">
      <c r="A60" s="10"/>
      <c r="B60" s="10"/>
      <c r="C60" s="10" t="s">
        <v>522</v>
      </c>
      <c r="D60" s="14" t="s">
        <v>523</v>
      </c>
      <c r="E60" s="10"/>
      <c r="F60" s="10">
        <f>Source!BZ36</f>
        <v>98.7</v>
      </c>
      <c r="G60" s="10"/>
      <c r="H60" s="12">
        <f>(F60/100)*((Source!S36/IF(Source!BA36&lt;&gt;0,Source!BA36,1))+(Source!R36/IF(Source!BS36&lt;&gt;0,Source!BS36,1)))</f>
        <v>577.3921907020873</v>
      </c>
      <c r="I60" s="10"/>
      <c r="J60" s="10">
        <f>Source!AT36</f>
        <v>98.7</v>
      </c>
      <c r="K60" s="12">
        <f>Source!X36</f>
        <v>6085.71</v>
      </c>
      <c r="L60" s="10"/>
    </row>
    <row r="61" spans="1:12" ht="15">
      <c r="A61" s="10"/>
      <c r="B61" s="10"/>
      <c r="C61" s="10" t="s">
        <v>150</v>
      </c>
      <c r="D61" s="14" t="s">
        <v>523</v>
      </c>
      <c r="E61" s="10"/>
      <c r="F61" s="10">
        <f>Source!CA36</f>
        <v>65</v>
      </c>
      <c r="G61" s="10"/>
      <c r="H61" s="12">
        <f>(F61/100)*((Source!S36/IF(Source!BA36&lt;&gt;0,Source!BA36,1))+(Source!R36/IF(Source!BS36&lt;&gt;0,Source!BS36,1)))</f>
        <v>380.24814990512334</v>
      </c>
      <c r="I61" s="10"/>
      <c r="J61" s="10">
        <f>Source!AU36</f>
        <v>65</v>
      </c>
      <c r="K61" s="12">
        <f>Source!Y36</f>
        <v>4007.82</v>
      </c>
      <c r="L61" s="10"/>
    </row>
    <row r="62" spans="1:12" ht="15">
      <c r="A62" s="10"/>
      <c r="B62" s="10"/>
      <c r="C62" s="10" t="s">
        <v>524</v>
      </c>
      <c r="D62" s="14" t="s">
        <v>525</v>
      </c>
      <c r="E62" s="10">
        <f>Source!AQ36</f>
        <v>220.66</v>
      </c>
      <c r="F62" s="10"/>
      <c r="G62" s="11">
        <f>Source!DI36</f>
      </c>
      <c r="H62" s="10"/>
      <c r="I62" s="10"/>
      <c r="J62" s="10"/>
      <c r="K62" s="10"/>
      <c r="L62" s="10">
        <f>Source!U36</f>
        <v>57.3716</v>
      </c>
    </row>
    <row r="63" spans="1:23" ht="30">
      <c r="A63" s="5"/>
      <c r="B63" s="5" t="str">
        <f>Source!F37</f>
        <v>204-0100</v>
      </c>
      <c r="C63" s="6" t="str">
        <f>CONCATENATE(Source!G37,"  ",Source!CN37)</f>
        <v>Горячекатаная арматурная сталь класса А-I, А-II, А-III  </v>
      </c>
      <c r="D63" s="7" t="str">
        <f>Source!H37</f>
        <v>т</v>
      </c>
      <c r="E63" s="9">
        <f>ROUND(Source!I37,6)</f>
        <v>-2.106</v>
      </c>
      <c r="F63" s="9">
        <f>IF(Source!AL37=0,Source!AK37,Source!AL37)</f>
        <v>5650</v>
      </c>
      <c r="G63" s="21">
        <f>Source!DD37</f>
      </c>
      <c r="H63" s="22">
        <f>IF(Source!BC37&lt;&gt;0,Source!O37/Source!BC37,Source!O37)</f>
        <v>-11898.899357601713</v>
      </c>
      <c r="I63" s="9"/>
      <c r="J63" s="9">
        <f>Source!BC37</f>
        <v>4.67</v>
      </c>
      <c r="K63" s="22">
        <f>Source!O37</f>
        <v>-55567.86</v>
      </c>
      <c r="L63" s="9"/>
      <c r="N63">
        <f>IF(Source!BA37&lt;&gt;0,Source!S37/Source!BA37,Source!S37)</f>
        <v>0</v>
      </c>
      <c r="O63">
        <f>IF(Source!BI37=1,(IF(Source!BC37&lt;&gt;0,Source!O37/Source!BC37,Source!O37)),0)</f>
        <v>-11898.899357601713</v>
      </c>
      <c r="P63">
        <f>IF(Source!BI37=2,(IF(Source!BC37&lt;&gt;0,Source!O37/Source!BC37,Source!O37)),0)</f>
        <v>0</v>
      </c>
      <c r="Q63">
        <f>IF(Source!BI37=3,(IF(Source!BC37&lt;&gt;0,Source!O37/Source!BC37,Source!O37)),0)</f>
        <v>0</v>
      </c>
      <c r="R63">
        <f>IF(Source!BI37=4,(IF(Source!BC37&lt;&gt;0,Source!O37/Source!BC37,Source!O37)),0)</f>
        <v>0</v>
      </c>
      <c r="S63">
        <f>IF(Source!BI37=1,Source!O37+Source!X37+Source!Y37,0)</f>
        <v>-55567.86</v>
      </c>
      <c r="T63">
        <f>IF(Source!BI37=2,Source!O37+Source!X37+Source!Y37,0)</f>
        <v>0</v>
      </c>
      <c r="U63">
        <f>IF(Source!BI37=3,Source!O37+Source!X37+Source!Y37,0)</f>
        <v>0</v>
      </c>
      <c r="V63">
        <f>IF(Source!BI37=4,Source!O37+Source!X37+Source!Y37,0)</f>
        <v>0</v>
      </c>
      <c r="W63">
        <f>IF(Source!BS37&lt;&gt;0,Source!R37/Source!BS37,Source!R37)</f>
        <v>0</v>
      </c>
    </row>
    <row r="64" spans="1:23" ht="30">
      <c r="A64" s="5"/>
      <c r="B64" s="5" t="str">
        <f>Source!F38</f>
        <v>401-0066</v>
      </c>
      <c r="C64" s="6" t="str">
        <f>CONCATENATE(Source!G38,"  ",Source!CN38)</f>
        <v>Бетон тяжелый, крупность заполнителя 20 мм, класс В 15 (М200)  </v>
      </c>
      <c r="D64" s="7" t="str">
        <f>Source!H38</f>
        <v>м3</v>
      </c>
      <c r="E64" s="9">
        <f>ROUND(Source!I38,6)</f>
        <v>-26.39</v>
      </c>
      <c r="F64" s="9">
        <f>IF(Source!AL38=0,Source!AK38,Source!AL38)</f>
        <v>665</v>
      </c>
      <c r="G64" s="21">
        <f>Source!DD38</f>
      </c>
      <c r="H64" s="22">
        <f>IF(Source!BC38&lt;&gt;0,Source!O38/Source!BC38,Source!O38)</f>
        <v>-17549.34903640257</v>
      </c>
      <c r="I64" s="9"/>
      <c r="J64" s="9">
        <f>Source!BC38</f>
        <v>4.67</v>
      </c>
      <c r="K64" s="22">
        <f>Source!O38</f>
        <v>-81955.46</v>
      </c>
      <c r="L64" s="9"/>
      <c r="N64">
        <f>IF(Source!BA38&lt;&gt;0,Source!S38/Source!BA38,Source!S38)</f>
        <v>0</v>
      </c>
      <c r="O64">
        <f>IF(Source!BI38=1,(IF(Source!BC38&lt;&gt;0,Source!O38/Source!BC38,Source!O38)),0)</f>
        <v>-17549.34903640257</v>
      </c>
      <c r="P64">
        <f>IF(Source!BI38=2,(IF(Source!BC38&lt;&gt;0,Source!O38/Source!BC38,Source!O38)),0)</f>
        <v>0</v>
      </c>
      <c r="Q64">
        <f>IF(Source!BI38=3,(IF(Source!BC38&lt;&gt;0,Source!O38/Source!BC38,Source!O38)),0)</f>
        <v>0</v>
      </c>
      <c r="R64">
        <f>IF(Source!BI38=4,(IF(Source!BC38&lt;&gt;0,Source!O38/Source!BC38,Source!O38)),0)</f>
        <v>0</v>
      </c>
      <c r="S64">
        <f>IF(Source!BI38=1,Source!O38+Source!X38+Source!Y38,0)</f>
        <v>-81955.46</v>
      </c>
      <c r="T64">
        <f>IF(Source!BI38=2,Source!O38+Source!X38+Source!Y38,0)</f>
        <v>0</v>
      </c>
      <c r="U64">
        <f>IF(Source!BI38=3,Source!O38+Source!X38+Source!Y38,0)</f>
        <v>0</v>
      </c>
      <c r="V64">
        <f>IF(Source!BI38=4,Source!O38+Source!X38+Source!Y38,0)</f>
        <v>0</v>
      </c>
      <c r="W64">
        <f>IF(Source!BS38&lt;&gt;0,Source!R38/Source!BS38,Source!R38)</f>
        <v>0</v>
      </c>
    </row>
    <row r="65" spans="1:23" ht="45">
      <c r="A65" s="5"/>
      <c r="B65" s="5" t="str">
        <f>Source!F39</f>
        <v>Цена поставщика</v>
      </c>
      <c r="C65" s="6" t="str">
        <f>CONCATENATE(Source!G39,"  ",Source!CN39)</f>
        <v>Бетон тяжелый, крупность заполнителя 20 мм, класс В 25 (М300)  </v>
      </c>
      <c r="D65" s="7" t="str">
        <f>Source!H39</f>
        <v>м3</v>
      </c>
      <c r="E65" s="9">
        <f>ROUND(Source!I39,6)</f>
        <v>26.39</v>
      </c>
      <c r="F65" s="9">
        <f>IF(Source!AL39=0,Source!AK39,Source!AL39)</f>
        <v>3855.93</v>
      </c>
      <c r="G65" s="21">
        <f>Source!DD39</f>
      </c>
      <c r="H65" s="22">
        <f>IF(Source!BC39&lt;&gt;0,Source!O39/Source!BC39,Source!O39)</f>
        <v>101757.99</v>
      </c>
      <c r="I65" s="9"/>
      <c r="J65" s="9">
        <f>Source!BC39</f>
        <v>1</v>
      </c>
      <c r="K65" s="22">
        <f>Source!O39</f>
        <v>101757.99</v>
      </c>
      <c r="L65" s="9"/>
      <c r="N65">
        <f>IF(Source!BA39&lt;&gt;0,Source!S39/Source!BA39,Source!S39)</f>
        <v>0</v>
      </c>
      <c r="O65">
        <f>IF(Source!BI39=1,(IF(Source!BC39&lt;&gt;0,Source!O39/Source!BC39,Source!O39)),0)</f>
        <v>101757.99</v>
      </c>
      <c r="P65">
        <f>IF(Source!BI39=2,(IF(Source!BC39&lt;&gt;0,Source!O39/Source!BC39,Source!O39)),0)</f>
        <v>0</v>
      </c>
      <c r="Q65">
        <f>IF(Source!BI39=3,(IF(Source!BC39&lt;&gt;0,Source!O39/Source!BC39,Source!O39)),0)</f>
        <v>0</v>
      </c>
      <c r="R65">
        <f>IF(Source!BI39=4,(IF(Source!BC39&lt;&gt;0,Source!O39/Source!BC39,Source!O39)),0)</f>
        <v>0</v>
      </c>
      <c r="S65">
        <f>IF(Source!BI39=1,Source!O39+Source!X39+Source!Y39,0)</f>
        <v>101757.99</v>
      </c>
      <c r="T65">
        <f>IF(Source!BI39=2,Source!O39+Source!X39+Source!Y39,0)</f>
        <v>0</v>
      </c>
      <c r="U65">
        <f>IF(Source!BI39=3,Source!O39+Source!X39+Source!Y39,0)</f>
        <v>0</v>
      </c>
      <c r="V65">
        <f>IF(Source!BI39=4,Source!O39+Source!X39+Source!Y39,0)</f>
        <v>0</v>
      </c>
      <c r="W65">
        <f>IF(Source!BS39&lt;&gt;0,Source!R39/Source!BS39,Source!R39)</f>
        <v>0</v>
      </c>
    </row>
    <row r="66" spans="1:23" ht="45">
      <c r="A66" s="23"/>
      <c r="B66" s="23" t="str">
        <f>Source!F40</f>
        <v>204-0021</v>
      </c>
      <c r="C66" s="24" t="str">
        <f>CONCATENATE(Source!G40,"  ",Source!CN40)</f>
        <v>Горячекатаная арматурная сталь: периодического профиля класса А-III диаметром, мм: 10  </v>
      </c>
      <c r="D66" s="25" t="str">
        <f>Source!H40</f>
        <v>т</v>
      </c>
      <c r="E66" s="26">
        <f>ROUND(Source!I40,6)</f>
        <v>1.712</v>
      </c>
      <c r="F66" s="26">
        <f>IF(Source!AL40=0,Source!AK40,Source!AL40)</f>
        <v>7241.79</v>
      </c>
      <c r="G66" s="27">
        <f>Source!DD40</f>
      </c>
      <c r="H66" s="28">
        <f>IF(Source!BC40&lt;&gt;0,Source!O40/Source!BC40,Source!O40)</f>
        <v>12397.9443254818</v>
      </c>
      <c r="I66" s="26"/>
      <c r="J66" s="26">
        <f>Source!BC40</f>
        <v>4.67</v>
      </c>
      <c r="K66" s="28">
        <f>Source!O40</f>
        <v>57898.4</v>
      </c>
      <c r="L66" s="26"/>
      <c r="N66">
        <f>IF(Source!BA40&lt;&gt;0,Source!S40/Source!BA40,Source!S40)</f>
        <v>0</v>
      </c>
      <c r="O66">
        <f>IF(Source!BI40=1,(IF(Source!BC40&lt;&gt;0,Source!O40/Source!BC40,Source!O40)),0)</f>
        <v>12397.9443254818</v>
      </c>
      <c r="P66">
        <f>IF(Source!BI40=2,(IF(Source!BC40&lt;&gt;0,Source!O40/Source!BC40,Source!O40)),0)</f>
        <v>0</v>
      </c>
      <c r="Q66">
        <f>IF(Source!BI40=3,(IF(Source!BC40&lt;&gt;0,Source!O40/Source!BC40,Source!O40)),0)</f>
        <v>0</v>
      </c>
      <c r="R66">
        <f>IF(Source!BI40=4,(IF(Source!BC40&lt;&gt;0,Source!O40/Source!BC40,Source!O40)),0)</f>
        <v>0</v>
      </c>
      <c r="S66">
        <f>IF(Source!BI40=1,Source!O40+Source!X40+Source!Y40,0)</f>
        <v>57898.4</v>
      </c>
      <c r="T66">
        <f>IF(Source!BI40=2,Source!O40+Source!X40+Source!Y40,0)</f>
        <v>0</v>
      </c>
      <c r="U66">
        <f>IF(Source!BI40=3,Source!O40+Source!X40+Source!Y40,0)</f>
        <v>0</v>
      </c>
      <c r="V66">
        <f>IF(Source!BI40=4,Source!O40+Source!X40+Source!Y40,0)</f>
        <v>0</v>
      </c>
      <c r="W66">
        <f>IF(Source!BS40&lt;&gt;0,Source!R40/Source!BS40,Source!R40)</f>
        <v>0</v>
      </c>
    </row>
    <row r="67" spans="1:23" ht="15.75">
      <c r="A67" s="10"/>
      <c r="B67" s="10"/>
      <c r="C67" s="10"/>
      <c r="D67" s="10"/>
      <c r="E67" s="10"/>
      <c r="F67" s="10"/>
      <c r="G67" s="10"/>
      <c r="H67" s="18">
        <f>IF(Source!BA36&lt;&gt;0,Source!S36/Source!BA36,Source!S36)+IF(Source!BB36&lt;&gt;0,Source!Q36/Source!BB36,Source!Q36)+H59+H60+H61+H63+H64+H65+H66</f>
        <v>117116.84213879921</v>
      </c>
      <c r="I67" s="19"/>
      <c r="J67" s="19"/>
      <c r="K67" s="18">
        <f>Source!S36+Source!Q36+K59+K60+K61+K63+K64+K65+K66</f>
        <v>182474.54</v>
      </c>
      <c r="L67" s="19">
        <f>Source!U36</f>
        <v>57.3716</v>
      </c>
      <c r="M67" s="13">
        <f>H67</f>
        <v>117116.84213879921</v>
      </c>
      <c r="N67">
        <f>IF(Source!BA36&lt;&gt;0,Source!S36/Source!BA36,Source!S36)</f>
        <v>489.3795066413663</v>
      </c>
      <c r="O67">
        <f>IF(Source!BI36=1,(IF(Source!BA36&lt;&gt;0,Source!S36/Source!BA36,Source!S36)+IF(Source!BB36&lt;&gt;0,Source!Q36/Source!BB36,Source!Q36)+IF(Source!BC36&lt;&gt;0,Source!P36/Source!BC36,Source!P36)+((Source!BZ36/100)*((Source!S36/IF(Source!BA36&lt;&gt;0,Source!BA36,1))+(Source!R36/IF(Source!BS36&lt;&gt;0,Source!BS36,1))))+((Source!CA36/100)*((Source!S36/IF(Source!BA36&lt;&gt;0,Source!BA36,1))+(Source!R36/IF(Source!BS36&lt;&gt;0,Source!BS36,1))))),0)</f>
        <v>32409.15620732169</v>
      </c>
      <c r="P67">
        <f>IF(Source!BI36=2,(IF(Source!BA36&lt;&gt;0,Source!S36/Source!BA36,Source!S36)+IF(Source!BB36&lt;&gt;0,Source!Q36/Source!BB36,Source!Q36)+IF(Source!BC36&lt;&gt;0,Source!P36/Source!BC36,Source!P36)+((Source!BZ36/100)*((Source!S36/IF(Source!BA36&lt;&gt;0,Source!BA36,1))+(Source!R36/IF(Source!BS36&lt;&gt;0,Source!BS36,1))))+((Source!CA36/100)*((Source!S36/IF(Source!BA36&lt;&gt;0,Source!BA36,1))+(Source!R36/IF(Source!BS36&lt;&gt;0,Source!BS36,1))))),0)</f>
        <v>0</v>
      </c>
      <c r="Q67">
        <f>IF(Source!BI36=3,(IF(Source!BA36&lt;&gt;0,Source!S36/Source!BA36,Source!S36)+IF(Source!BB36&lt;&gt;0,Source!Q36/Source!BB36,Source!Q36)+IF(Source!BC36&lt;&gt;0,Source!P36/Source!BC36,Source!P36)+((Source!BZ36/100)*((Source!S36/IF(Source!BA36&lt;&gt;0,Source!BA36,1))+(Source!R36/IF(Source!BS36&lt;&gt;0,Source!BS36,1))))+((Source!CA36/100)*((Source!S36/IF(Source!BA36&lt;&gt;0,Source!BA36,1))+(Source!R36/IF(Source!BS36&lt;&gt;0,Source!BS36,1))))),0)</f>
        <v>0</v>
      </c>
      <c r="R67">
        <f>IF(Source!BI36=4,(IF(Source!BA36&lt;&gt;0,Source!S36/Source!BA36,Source!S36)+IF(Source!BB36&lt;&gt;0,Source!Q36/Source!BB36,Source!Q36)+IF(Source!BC36&lt;&gt;0,Source!P36/Source!BC36,Source!P36)+((Source!BZ36/100)*((Source!S36/IF(Source!BA36&lt;&gt;0,Source!BA36,1))+(Source!R36/IF(Source!BS36&lt;&gt;0,Source!BS36,1))))+((Source!CA36/100)*((Source!S36/IF(Source!BA36&lt;&gt;0,Source!BA36,1))+(Source!R36/IF(Source!BS36&lt;&gt;0,Source!BS36,1))))),0)</f>
        <v>0</v>
      </c>
      <c r="S67">
        <f>IF(Source!BI36=1,Source!O36+Source!X36+Source!Y36,0)</f>
        <v>160341.47</v>
      </c>
      <c r="T67">
        <f>IF(Source!BI36=2,Source!O36+Source!X36+Source!Y36,0)</f>
        <v>0</v>
      </c>
      <c r="U67">
        <f>IF(Source!BI36=3,Source!O36+Source!X36+Source!Y36,0)</f>
        <v>0</v>
      </c>
      <c r="V67">
        <f>IF(Source!BI36=4,Source!O36+Source!X36+Source!Y36,0)</f>
        <v>0</v>
      </c>
      <c r="W67">
        <f>IF(Source!BS36&lt;&gt;0,Source!R36/Source!BS36,Source!R36)</f>
        <v>95.61764705882354</v>
      </c>
    </row>
    <row r="68" spans="1:12" ht="30">
      <c r="A68" s="5" t="str">
        <f>Source!E41</f>
        <v>5</v>
      </c>
      <c r="B68" s="5" t="str">
        <f>Source!F41</f>
        <v>26-01-041-5</v>
      </c>
      <c r="C68" s="6" t="str">
        <f>CONCATENATE(Source!G41,"  ",Source!CN41)</f>
        <v>Изоляция изделиями из пенопласта насухо покрытий и перекрытий  </v>
      </c>
      <c r="D68" s="7" t="str">
        <f>Source!H41</f>
        <v>1 м3</v>
      </c>
      <c r="E68" s="9">
        <f>ROUND(Source!I41,6)</f>
        <v>51.05</v>
      </c>
      <c r="F68" s="9">
        <f>IF(Source!AK41&lt;&gt;0,Source!AK41,Source!AL41+Source!AM41+Source!AO41)</f>
        <v>1129.77</v>
      </c>
      <c r="G68" s="9"/>
      <c r="H68" s="9"/>
      <c r="I68" s="9"/>
      <c r="J68" s="9"/>
      <c r="K68" s="9"/>
      <c r="L68" s="9"/>
    </row>
    <row r="69" spans="1:12" ht="15">
      <c r="A69" s="10"/>
      <c r="B69" s="10"/>
      <c r="C69" s="10" t="s">
        <v>521</v>
      </c>
      <c r="D69" s="10"/>
      <c r="E69" s="10"/>
      <c r="F69" s="10">
        <f>Source!AO41</f>
        <v>89.11</v>
      </c>
      <c r="G69" s="11">
        <f>Source!DG41</f>
      </c>
      <c r="H69" s="12">
        <f>IF(Source!BA41&lt;&gt;0,Source!S41/Source!BA41,Source!S41)</f>
        <v>4549.065464895636</v>
      </c>
      <c r="I69" s="10" t="str">
        <f>IF(Source!BO41&lt;&gt;"",Source!BO41,"")</f>
        <v>26-01-041-5</v>
      </c>
      <c r="J69" s="10">
        <f>Source!BA41</f>
        <v>10.54</v>
      </c>
      <c r="K69" s="12">
        <f>Source!S41</f>
        <v>47947.15</v>
      </c>
      <c r="L69" s="10"/>
    </row>
    <row r="70" spans="1:12" ht="15">
      <c r="A70" s="10"/>
      <c r="B70" s="10"/>
      <c r="C70" s="10" t="s">
        <v>134</v>
      </c>
      <c r="D70" s="10"/>
      <c r="E70" s="10"/>
      <c r="F70" s="10">
        <f>Source!AM41</f>
        <v>26.37</v>
      </c>
      <c r="G70" s="11">
        <f>Source!DE41</f>
      </c>
      <c r="H70" s="12">
        <f>IF(Source!BB41&lt;&gt;0,Source!Q41/Source!BB41,Source!Q41)</f>
        <v>1346.1882591093117</v>
      </c>
      <c r="I70" s="10"/>
      <c r="J70" s="10">
        <f>Source!BB41</f>
        <v>4.94</v>
      </c>
      <c r="K70" s="12">
        <f>Source!Q41</f>
        <v>6650.17</v>
      </c>
      <c r="L70" s="10"/>
    </row>
    <row r="71" spans="1:12" ht="15">
      <c r="A71" s="10"/>
      <c r="B71" s="10"/>
      <c r="C71" s="10" t="s">
        <v>527</v>
      </c>
      <c r="D71" s="10"/>
      <c r="E71" s="10"/>
      <c r="F71" s="10">
        <f>Source!AL41</f>
        <v>1014.29</v>
      </c>
      <c r="G71" s="11">
        <f>Source!DD41</f>
      </c>
      <c r="H71" s="12">
        <f>IF(Source!BC41&lt;&gt;0,Source!P41/Source!BC41,Source!P41)</f>
        <v>51779.506607929514</v>
      </c>
      <c r="I71" s="10"/>
      <c r="J71" s="10">
        <f>Source!BC41</f>
        <v>2.27</v>
      </c>
      <c r="K71" s="12">
        <f>Source!P41</f>
        <v>117539.48</v>
      </c>
      <c r="L71" s="10"/>
    </row>
    <row r="72" spans="1:12" ht="15">
      <c r="A72" s="10"/>
      <c r="B72" s="10"/>
      <c r="C72" s="10" t="s">
        <v>522</v>
      </c>
      <c r="D72" s="14" t="s">
        <v>523</v>
      </c>
      <c r="E72" s="10"/>
      <c r="F72" s="10">
        <f>Source!BZ41</f>
        <v>94</v>
      </c>
      <c r="G72" s="10"/>
      <c r="H72" s="12">
        <f>(F72/100)*((Source!S41/IF(Source!BA41&lt;&gt;0,Source!BA41,1))+(Source!R41/IF(Source!BS41&lt;&gt;0,Source!BS41,1)))</f>
        <v>4276.121537001898</v>
      </c>
      <c r="I72" s="10"/>
      <c r="J72" s="10">
        <f>Source!AT41</f>
        <v>94</v>
      </c>
      <c r="K72" s="12">
        <f>Source!X41</f>
        <v>45070.32</v>
      </c>
      <c r="L72" s="10"/>
    </row>
    <row r="73" spans="1:12" ht="15">
      <c r="A73" s="10"/>
      <c r="B73" s="10"/>
      <c r="C73" s="10" t="s">
        <v>150</v>
      </c>
      <c r="D73" s="14" t="s">
        <v>523</v>
      </c>
      <c r="E73" s="10"/>
      <c r="F73" s="10">
        <f>Source!CA41</f>
        <v>70</v>
      </c>
      <c r="G73" s="10"/>
      <c r="H73" s="12">
        <f>(F73/100)*((Source!S41/IF(Source!BA41&lt;&gt;0,Source!BA41,1))+(Source!R41/IF(Source!BS41&lt;&gt;0,Source!BS41,1)))</f>
        <v>3184.345825426945</v>
      </c>
      <c r="I73" s="10"/>
      <c r="J73" s="10">
        <f>Source!AU41</f>
        <v>70</v>
      </c>
      <c r="K73" s="12">
        <f>Source!Y41</f>
        <v>33563.01</v>
      </c>
      <c r="L73" s="10"/>
    </row>
    <row r="74" spans="1:12" ht="15">
      <c r="A74" s="15"/>
      <c r="B74" s="15"/>
      <c r="C74" s="15" t="s">
        <v>524</v>
      </c>
      <c r="D74" s="16" t="s">
        <v>525</v>
      </c>
      <c r="E74" s="15">
        <f>Source!AQ41</f>
        <v>9.47</v>
      </c>
      <c r="F74" s="15"/>
      <c r="G74" s="17">
        <f>Source!DI41</f>
      </c>
      <c r="H74" s="15"/>
      <c r="I74" s="15"/>
      <c r="J74" s="15"/>
      <c r="K74" s="15"/>
      <c r="L74" s="15">
        <f>Source!U41</f>
        <v>483.44350000000003</v>
      </c>
    </row>
    <row r="75" spans="1:23" ht="15.75">
      <c r="A75" s="10"/>
      <c r="B75" s="10"/>
      <c r="C75" s="10"/>
      <c r="D75" s="10"/>
      <c r="E75" s="10"/>
      <c r="F75" s="10"/>
      <c r="G75" s="10"/>
      <c r="H75" s="18">
        <f>IF(Source!BA41&lt;&gt;0,Source!S41/Source!BA41,Source!S41)+IF(Source!BB41&lt;&gt;0,Source!Q41/Source!BB41,Source!Q41)+H71+H72+H73</f>
        <v>65135.227694363304</v>
      </c>
      <c r="I75" s="19"/>
      <c r="J75" s="19"/>
      <c r="K75" s="18">
        <f>Source!S41+Source!Q41+K71+K72+K73</f>
        <v>250770.13</v>
      </c>
      <c r="L75" s="19">
        <f>Source!U41</f>
        <v>483.44350000000003</v>
      </c>
      <c r="M75" s="13">
        <f>H75</f>
        <v>65135.227694363304</v>
      </c>
      <c r="N75">
        <f>IF(Source!BA41&lt;&gt;0,Source!S41/Source!BA41,Source!S41)</f>
        <v>4549.065464895636</v>
      </c>
      <c r="O75">
        <f>IF(Source!BI41=1,(IF(Source!BA41&lt;&gt;0,Source!S41/Source!BA41,Source!S41)+IF(Source!BB41&lt;&gt;0,Source!Q41/Source!BB41,Source!Q41)+IF(Source!BC41&lt;&gt;0,Source!P41/Source!BC41,Source!P41)+((Source!BZ41/100)*((Source!S41/IF(Source!BA41&lt;&gt;0,Source!BA41,1))+(Source!R41/IF(Source!BS41&lt;&gt;0,Source!BS41,1))))+((Source!CA41/100)*((Source!S41/IF(Source!BA41&lt;&gt;0,Source!BA41,1))+(Source!R41/IF(Source!BS41&lt;&gt;0,Source!BS41,1))))),0)</f>
        <v>65135.227694363304</v>
      </c>
      <c r="P75">
        <f>IF(Source!BI41=2,(IF(Source!BA41&lt;&gt;0,Source!S41/Source!BA41,Source!S41)+IF(Source!BB41&lt;&gt;0,Source!Q41/Source!BB41,Source!Q41)+IF(Source!BC41&lt;&gt;0,Source!P41/Source!BC41,Source!P41)+((Source!BZ41/100)*((Source!S41/IF(Source!BA41&lt;&gt;0,Source!BA41,1))+(Source!R41/IF(Source!BS41&lt;&gt;0,Source!BS41,1))))+((Source!CA41/100)*((Source!S41/IF(Source!BA41&lt;&gt;0,Source!BA41,1))+(Source!R41/IF(Source!BS41&lt;&gt;0,Source!BS41,1))))),0)</f>
        <v>0</v>
      </c>
      <c r="Q75">
        <f>IF(Source!BI41=3,(IF(Source!BA41&lt;&gt;0,Source!S41/Source!BA41,Source!S41)+IF(Source!BB41&lt;&gt;0,Source!Q41/Source!BB41,Source!Q41)+IF(Source!BC41&lt;&gt;0,Source!P41/Source!BC41,Source!P41)+((Source!BZ41/100)*((Source!S41/IF(Source!BA41&lt;&gt;0,Source!BA41,1))+(Source!R41/IF(Source!BS41&lt;&gt;0,Source!BS41,1))))+((Source!CA41/100)*((Source!S41/IF(Source!BA41&lt;&gt;0,Source!BA41,1))+(Source!R41/IF(Source!BS41&lt;&gt;0,Source!BS41,1))))),0)</f>
        <v>0</v>
      </c>
      <c r="R75">
        <f>IF(Source!BI41=4,(IF(Source!BA41&lt;&gt;0,Source!S41/Source!BA41,Source!S41)+IF(Source!BB41&lt;&gt;0,Source!Q41/Source!BB41,Source!Q41)+IF(Source!BC41&lt;&gt;0,Source!P41/Source!BC41,Source!P41)+((Source!BZ41/100)*((Source!S41/IF(Source!BA41&lt;&gt;0,Source!BA41,1))+(Source!R41/IF(Source!BS41&lt;&gt;0,Source!BS41,1))))+((Source!CA41/100)*((Source!S41/IF(Source!BA41&lt;&gt;0,Source!BA41,1))+(Source!R41/IF(Source!BS41&lt;&gt;0,Source!BS41,1))))),0)</f>
        <v>0</v>
      </c>
      <c r="S75">
        <f>IF(Source!BI41=1,Source!O41+Source!X41+Source!Y41,0)</f>
        <v>250770.13</v>
      </c>
      <c r="T75">
        <f>IF(Source!BI41=2,Source!O41+Source!X41+Source!Y41,0)</f>
        <v>0</v>
      </c>
      <c r="U75">
        <f>IF(Source!BI41=3,Source!O41+Source!X41+Source!Y41,0)</f>
        <v>0</v>
      </c>
      <c r="V75">
        <f>IF(Source!BI41=4,Source!O41+Source!X41+Source!Y41,0)</f>
        <v>0</v>
      </c>
      <c r="W75">
        <f>IF(Source!BS41&lt;&gt;0,Source!R41/Source!BS41,Source!R41)</f>
        <v>0</v>
      </c>
    </row>
    <row r="76" spans="1:12" ht="45">
      <c r="A76" s="5" t="str">
        <f>Source!E42</f>
        <v>6</v>
      </c>
      <c r="B76" s="5" t="str">
        <f>Source!F42</f>
        <v>06-01-024-3</v>
      </c>
      <c r="C76" s="6" t="str">
        <f>CONCATENATE(Source!G42,"  ",Source!CN42)</f>
        <v>Устройство стен подвалов и подпорных стен железобетонных высотой до 3 м, толщиной до 300 мм  </v>
      </c>
      <c r="D76" s="7" t="str">
        <f>Source!H42</f>
        <v>100 м3</v>
      </c>
      <c r="E76" s="9">
        <f>ROUND(Source!I42,6)</f>
        <v>0.55</v>
      </c>
      <c r="F76" s="9">
        <f>IF(Source!AK42&lt;&gt;0,Source!AK42,Source!AL42+Source!AM42+Source!AO42)</f>
        <v>147652.39</v>
      </c>
      <c r="G76" s="9"/>
      <c r="H76" s="9"/>
      <c r="I76" s="9"/>
      <c r="J76" s="9"/>
      <c r="K76" s="9"/>
      <c r="L76" s="9"/>
    </row>
    <row r="77" spans="1:12" ht="15">
      <c r="A77" s="10"/>
      <c r="B77" s="10"/>
      <c r="C77" s="10" t="s">
        <v>521</v>
      </c>
      <c r="D77" s="10"/>
      <c r="E77" s="10"/>
      <c r="F77" s="10">
        <f>Source!AO42</f>
        <v>9203.51</v>
      </c>
      <c r="G77" s="11">
        <f>Source!DG42</f>
      </c>
      <c r="H77" s="12">
        <f>IF(Source!BA42&lt;&gt;0,Source!S42/Source!BA42,Source!S42)</f>
        <v>5061.930740037951</v>
      </c>
      <c r="I77" s="10" t="str">
        <f>IF(Source!BO42&lt;&gt;"",Source!BO42,"")</f>
        <v>06-01-024-3</v>
      </c>
      <c r="J77" s="10">
        <f>Source!BA42</f>
        <v>10.54</v>
      </c>
      <c r="K77" s="12">
        <f>Source!S42</f>
        <v>53352.75</v>
      </c>
      <c r="L77" s="10"/>
    </row>
    <row r="78" spans="1:12" ht="15">
      <c r="A78" s="10"/>
      <c r="B78" s="10"/>
      <c r="C78" s="10" t="s">
        <v>134</v>
      </c>
      <c r="D78" s="10"/>
      <c r="E78" s="10"/>
      <c r="F78" s="10">
        <f>Source!AM42</f>
        <v>4401.26</v>
      </c>
      <c r="G78" s="11">
        <f>Source!DE42</f>
      </c>
      <c r="H78" s="12">
        <f>IF(Source!BB42&lt;&gt;0,Source!Q42/Source!BB42,Source!Q42)</f>
        <v>2420.6931818181815</v>
      </c>
      <c r="I78" s="10"/>
      <c r="J78" s="10">
        <f>Source!BB42</f>
        <v>5.28</v>
      </c>
      <c r="K78" s="12">
        <f>Source!Q42</f>
        <v>12781.26</v>
      </c>
      <c r="L78" s="10"/>
    </row>
    <row r="79" spans="1:12" ht="15">
      <c r="A79" s="10"/>
      <c r="B79" s="10"/>
      <c r="C79" s="10" t="s">
        <v>526</v>
      </c>
      <c r="D79" s="10"/>
      <c r="E79" s="10"/>
      <c r="F79" s="10">
        <f>Source!AN42</f>
        <v>510.06</v>
      </c>
      <c r="G79" s="11">
        <f>Source!DF42</f>
      </c>
      <c r="H79" s="20">
        <f>IF(Source!BS42&lt;&gt;0,Source!R42/Source!BS42,Source!R42)</f>
        <v>280.53320683111957</v>
      </c>
      <c r="I79" s="10"/>
      <c r="J79" s="10">
        <f>Source!BS42</f>
        <v>10.54</v>
      </c>
      <c r="K79" s="14">
        <f>Source!R42</f>
        <v>2956.82</v>
      </c>
      <c r="L79" s="10"/>
    </row>
    <row r="80" spans="1:12" ht="15">
      <c r="A80" s="10"/>
      <c r="B80" s="10"/>
      <c r="C80" s="10" t="s">
        <v>527</v>
      </c>
      <c r="D80" s="10"/>
      <c r="E80" s="10"/>
      <c r="F80" s="10">
        <f>Source!AL42</f>
        <v>134047.62</v>
      </c>
      <c r="G80" s="11">
        <f>Source!DD42</f>
      </c>
      <c r="H80" s="12">
        <f>IF(Source!BC42&lt;&gt;0,Source!P42/Source!BC42,Source!P42)</f>
        <v>73726.19088937092</v>
      </c>
      <c r="I80" s="10"/>
      <c r="J80" s="10">
        <f>Source!BC42</f>
        <v>4.61</v>
      </c>
      <c r="K80" s="12">
        <f>Source!P42</f>
        <v>339877.74</v>
      </c>
      <c r="L80" s="10"/>
    </row>
    <row r="81" spans="1:12" ht="15">
      <c r="A81" s="10"/>
      <c r="B81" s="10"/>
      <c r="C81" s="10" t="s">
        <v>522</v>
      </c>
      <c r="D81" s="14" t="s">
        <v>523</v>
      </c>
      <c r="E81" s="10"/>
      <c r="F81" s="10">
        <f>Source!BZ42</f>
        <v>98.7</v>
      </c>
      <c r="G81" s="10"/>
      <c r="H81" s="12">
        <f>(F81/100)*((Source!S42/IF(Source!BA42&lt;&gt;0,Source!BA42,1))+(Source!R42/IF(Source!BS42&lt;&gt;0,Source!BS42,1)))</f>
        <v>5273.011915559773</v>
      </c>
      <c r="I81" s="10"/>
      <c r="J81" s="10">
        <f>Source!AT42</f>
        <v>98.7</v>
      </c>
      <c r="K81" s="12">
        <f>Source!X42</f>
        <v>55577.55</v>
      </c>
      <c r="L81" s="10"/>
    </row>
    <row r="82" spans="1:12" ht="15">
      <c r="A82" s="10"/>
      <c r="B82" s="10"/>
      <c r="C82" s="10" t="s">
        <v>150</v>
      </c>
      <c r="D82" s="14" t="s">
        <v>523</v>
      </c>
      <c r="E82" s="10"/>
      <c r="F82" s="10">
        <f>Source!CA42</f>
        <v>65</v>
      </c>
      <c r="G82" s="10"/>
      <c r="H82" s="12">
        <f>(F82/100)*((Source!S42/IF(Source!BA42&lt;&gt;0,Source!BA42,1))+(Source!R42/IF(Source!BS42&lt;&gt;0,Source!BS42,1)))</f>
        <v>3472.6015654648963</v>
      </c>
      <c r="I82" s="10"/>
      <c r="J82" s="10">
        <f>Source!AU42</f>
        <v>65</v>
      </c>
      <c r="K82" s="12">
        <f>Source!Y42</f>
        <v>36601.22</v>
      </c>
      <c r="L82" s="10"/>
    </row>
    <row r="83" spans="1:12" ht="15">
      <c r="A83" s="10"/>
      <c r="B83" s="10"/>
      <c r="C83" s="10" t="s">
        <v>524</v>
      </c>
      <c r="D83" s="14" t="s">
        <v>525</v>
      </c>
      <c r="E83" s="10">
        <f>Source!AQ42</f>
        <v>1051.83</v>
      </c>
      <c r="F83" s="10"/>
      <c r="G83" s="11">
        <f>Source!DI42</f>
      </c>
      <c r="H83" s="10"/>
      <c r="I83" s="10"/>
      <c r="J83" s="10"/>
      <c r="K83" s="10"/>
      <c r="L83" s="10">
        <f>Source!U42</f>
        <v>578.5065</v>
      </c>
    </row>
    <row r="84" spans="1:23" ht="30">
      <c r="A84" s="5"/>
      <c r="B84" s="5" t="str">
        <f>Source!F43</f>
        <v>204-0100</v>
      </c>
      <c r="C84" s="6" t="str">
        <f>CONCATENATE(Source!G43,"  ",Source!CN43)</f>
        <v>Горячекатаная арматурная сталь класса А-I, А-II, А-III  </v>
      </c>
      <c r="D84" s="7" t="str">
        <f>Source!H43</f>
        <v>т</v>
      </c>
      <c r="E84" s="9">
        <f>ROUND(Source!I43,6)</f>
        <v>-5.566</v>
      </c>
      <c r="F84" s="9">
        <f>IF(Source!AL43=0,Source!AK43,Source!AL43)</f>
        <v>5650</v>
      </c>
      <c r="G84" s="21">
        <f>Source!DD43</f>
      </c>
      <c r="H84" s="22">
        <f>IF(Source!BC43&lt;&gt;0,Source!O43/Source!BC43,Source!O43)</f>
        <v>-31447.900216919737</v>
      </c>
      <c r="I84" s="9"/>
      <c r="J84" s="9">
        <f>Source!BC43</f>
        <v>4.61</v>
      </c>
      <c r="K84" s="22">
        <f>Source!O43</f>
        <v>-144974.82</v>
      </c>
      <c r="L84" s="9"/>
      <c r="N84">
        <f>IF(Source!BA43&lt;&gt;0,Source!S43/Source!BA43,Source!S43)</f>
        <v>0</v>
      </c>
      <c r="O84">
        <f>IF(Source!BI43=1,(IF(Source!BC43&lt;&gt;0,Source!O43/Source!BC43,Source!O43)),0)</f>
        <v>-31447.900216919737</v>
      </c>
      <c r="P84">
        <f>IF(Source!BI43=2,(IF(Source!BC43&lt;&gt;0,Source!O43/Source!BC43,Source!O43)),0)</f>
        <v>0</v>
      </c>
      <c r="Q84">
        <f>IF(Source!BI43=3,(IF(Source!BC43&lt;&gt;0,Source!O43/Source!BC43,Source!O43)),0)</f>
        <v>0</v>
      </c>
      <c r="R84">
        <f>IF(Source!BI43=4,(IF(Source!BC43&lt;&gt;0,Source!O43/Source!BC43,Source!O43)),0)</f>
        <v>0</v>
      </c>
      <c r="S84">
        <f>IF(Source!BI43=1,Source!O43+Source!X43+Source!Y43,0)</f>
        <v>-144974.82</v>
      </c>
      <c r="T84">
        <f>IF(Source!BI43=2,Source!O43+Source!X43+Source!Y43,0)</f>
        <v>0</v>
      </c>
      <c r="U84">
        <f>IF(Source!BI43=3,Source!O43+Source!X43+Source!Y43,0)</f>
        <v>0</v>
      </c>
      <c r="V84">
        <f>IF(Source!BI43=4,Source!O43+Source!X43+Source!Y43,0)</f>
        <v>0</v>
      </c>
      <c r="W84">
        <f>IF(Source!BS43&lt;&gt;0,Source!R43/Source!BS43,Source!R43)</f>
        <v>0</v>
      </c>
    </row>
    <row r="85" spans="1:23" ht="30">
      <c r="A85" s="5"/>
      <c r="B85" s="5" t="str">
        <f>Source!F44</f>
        <v>401-0066</v>
      </c>
      <c r="C85" s="6" t="str">
        <f>CONCATENATE(Source!G44,"  ",Source!CN44)</f>
        <v>Бетон тяжелый, крупность заполнителя 20 мм, класс В 15 (М200)  </v>
      </c>
      <c r="D85" s="7" t="str">
        <f>Source!H44</f>
        <v>м3</v>
      </c>
      <c r="E85" s="9">
        <f>ROUND(Source!I44,6)</f>
        <v>-55.825</v>
      </c>
      <c r="F85" s="9">
        <f>IF(Source!AL44=0,Source!AK44,Source!AL44)</f>
        <v>665</v>
      </c>
      <c r="G85" s="21">
        <f>Source!DD44</f>
      </c>
      <c r="H85" s="22">
        <f>IF(Source!BC44&lt;&gt;0,Source!O44/Source!BC44,Source!O44)</f>
        <v>-37123.62472885032</v>
      </c>
      <c r="I85" s="9"/>
      <c r="J85" s="9">
        <f>Source!BC44</f>
        <v>4.61</v>
      </c>
      <c r="K85" s="22">
        <f>Source!O44</f>
        <v>-171139.91</v>
      </c>
      <c r="L85" s="9"/>
      <c r="N85">
        <f>IF(Source!BA44&lt;&gt;0,Source!S44/Source!BA44,Source!S44)</f>
        <v>0</v>
      </c>
      <c r="O85">
        <f>IF(Source!BI44=1,(IF(Source!BC44&lt;&gt;0,Source!O44/Source!BC44,Source!O44)),0)</f>
        <v>-37123.62472885032</v>
      </c>
      <c r="P85">
        <f>IF(Source!BI44=2,(IF(Source!BC44&lt;&gt;0,Source!O44/Source!BC44,Source!O44)),0)</f>
        <v>0</v>
      </c>
      <c r="Q85">
        <f>IF(Source!BI44=3,(IF(Source!BC44&lt;&gt;0,Source!O44/Source!BC44,Source!O44)),0)</f>
        <v>0</v>
      </c>
      <c r="R85">
        <f>IF(Source!BI44=4,(IF(Source!BC44&lt;&gt;0,Source!O44/Source!BC44,Source!O44)),0)</f>
        <v>0</v>
      </c>
      <c r="S85">
        <f>IF(Source!BI44=1,Source!O44+Source!X44+Source!Y44,0)</f>
        <v>-171139.91</v>
      </c>
      <c r="T85">
        <f>IF(Source!BI44=2,Source!O44+Source!X44+Source!Y44,0)</f>
        <v>0</v>
      </c>
      <c r="U85">
        <f>IF(Source!BI44=3,Source!O44+Source!X44+Source!Y44,0)</f>
        <v>0</v>
      </c>
      <c r="V85">
        <f>IF(Source!BI44=4,Source!O44+Source!X44+Source!Y44,0)</f>
        <v>0</v>
      </c>
      <c r="W85">
        <f>IF(Source!BS44&lt;&gt;0,Source!R44/Source!BS44,Source!R44)</f>
        <v>0</v>
      </c>
    </row>
    <row r="86" spans="1:23" ht="45">
      <c r="A86" s="5"/>
      <c r="B86" s="5" t="str">
        <f>Source!F45</f>
        <v>Цена поставщика</v>
      </c>
      <c r="C86" s="6" t="str">
        <f>CONCATENATE(Source!G45,"  ",Source!CN45)</f>
        <v>Бетон тяжелый, крупность заполнителя 20 мм, класс В 25 (М300)  </v>
      </c>
      <c r="D86" s="7" t="str">
        <f>Source!H45</f>
        <v>м3</v>
      </c>
      <c r="E86" s="9">
        <f>ROUND(Source!I45,6)</f>
        <v>55.825</v>
      </c>
      <c r="F86" s="9">
        <f>IF(Source!AL45=0,Source!AK45,Source!AL45)</f>
        <v>3855.93</v>
      </c>
      <c r="G86" s="21">
        <f>Source!DD45</f>
      </c>
      <c r="H86" s="22">
        <f>IF(Source!BC45&lt;&gt;0,Source!O45/Source!BC45,Source!O45)</f>
        <v>215257.29</v>
      </c>
      <c r="I86" s="9"/>
      <c r="J86" s="9">
        <f>Source!BC45</f>
        <v>1</v>
      </c>
      <c r="K86" s="22">
        <f>Source!O45</f>
        <v>215257.29</v>
      </c>
      <c r="L86" s="9"/>
      <c r="N86">
        <f>IF(Source!BA45&lt;&gt;0,Source!S45/Source!BA45,Source!S45)</f>
        <v>0</v>
      </c>
      <c r="O86">
        <f>IF(Source!BI45=1,(IF(Source!BC45&lt;&gt;0,Source!O45/Source!BC45,Source!O45)),0)</f>
        <v>215257.29</v>
      </c>
      <c r="P86">
        <f>IF(Source!BI45=2,(IF(Source!BC45&lt;&gt;0,Source!O45/Source!BC45,Source!O45)),0)</f>
        <v>0</v>
      </c>
      <c r="Q86">
        <f>IF(Source!BI45=3,(IF(Source!BC45&lt;&gt;0,Source!O45/Source!BC45,Source!O45)),0)</f>
        <v>0</v>
      </c>
      <c r="R86">
        <f>IF(Source!BI45=4,(IF(Source!BC45&lt;&gt;0,Source!O45/Source!BC45,Source!O45)),0)</f>
        <v>0</v>
      </c>
      <c r="S86">
        <f>IF(Source!BI45=1,Source!O45+Source!X45+Source!Y45,0)</f>
        <v>215257.29</v>
      </c>
      <c r="T86">
        <f>IF(Source!BI45=2,Source!O45+Source!X45+Source!Y45,0)</f>
        <v>0</v>
      </c>
      <c r="U86">
        <f>IF(Source!BI45=3,Source!O45+Source!X45+Source!Y45,0)</f>
        <v>0</v>
      </c>
      <c r="V86">
        <f>IF(Source!BI45=4,Source!O45+Source!X45+Source!Y45,0)</f>
        <v>0</v>
      </c>
      <c r="W86">
        <f>IF(Source!BS45&lt;&gt;0,Source!R45/Source!BS45,Source!R45)</f>
        <v>0</v>
      </c>
    </row>
    <row r="87" spans="1:23" ht="45">
      <c r="A87" s="23"/>
      <c r="B87" s="23" t="str">
        <f>Source!F46</f>
        <v>204-0021</v>
      </c>
      <c r="C87" s="24" t="str">
        <f>CONCATENATE(Source!G46,"  ",Source!CN46)</f>
        <v>Горячекатаная арматурная сталь: периодического профиля класса А-III диаметром, мм: 10  </v>
      </c>
      <c r="D87" s="25" t="str">
        <f>Source!H46</f>
        <v>т</v>
      </c>
      <c r="E87" s="26">
        <f>ROUND(Source!I46,6)</f>
        <v>2.267</v>
      </c>
      <c r="F87" s="26">
        <f>IF(Source!AL46=0,Source!AK46,Source!AL46)</f>
        <v>7241.79</v>
      </c>
      <c r="G87" s="27">
        <f>Source!DD46</f>
      </c>
      <c r="H87" s="28">
        <f>IF(Source!BC46&lt;&gt;0,Source!O46/Source!BC46,Source!O46)</f>
        <v>16417.138828633404</v>
      </c>
      <c r="I87" s="26"/>
      <c r="J87" s="26">
        <f>Source!BC46</f>
        <v>4.61</v>
      </c>
      <c r="K87" s="28">
        <f>Source!O46</f>
        <v>75683.01</v>
      </c>
      <c r="L87" s="26"/>
      <c r="N87">
        <f>IF(Source!BA46&lt;&gt;0,Source!S46/Source!BA46,Source!S46)</f>
        <v>0</v>
      </c>
      <c r="O87">
        <f>IF(Source!BI46=1,(IF(Source!BC46&lt;&gt;0,Source!O46/Source!BC46,Source!O46)),0)</f>
        <v>16417.138828633404</v>
      </c>
      <c r="P87">
        <f>IF(Source!BI46=2,(IF(Source!BC46&lt;&gt;0,Source!O46/Source!BC46,Source!O46)),0)</f>
        <v>0</v>
      </c>
      <c r="Q87">
        <f>IF(Source!BI46=3,(IF(Source!BC46&lt;&gt;0,Source!O46/Source!BC46,Source!O46)),0)</f>
        <v>0</v>
      </c>
      <c r="R87">
        <f>IF(Source!BI46=4,(IF(Source!BC46&lt;&gt;0,Source!O46/Source!BC46,Source!O46)),0)</f>
        <v>0</v>
      </c>
      <c r="S87">
        <f>IF(Source!BI46=1,Source!O46+Source!X46+Source!Y46,0)</f>
        <v>75683.01</v>
      </c>
      <c r="T87">
        <f>IF(Source!BI46=2,Source!O46+Source!X46+Source!Y46,0)</f>
        <v>0</v>
      </c>
      <c r="U87">
        <f>IF(Source!BI46=3,Source!O46+Source!X46+Source!Y46,0)</f>
        <v>0</v>
      </c>
      <c r="V87">
        <f>IF(Source!BI46=4,Source!O46+Source!X46+Source!Y46,0)</f>
        <v>0</v>
      </c>
      <c r="W87">
        <f>IF(Source!BS46&lt;&gt;0,Source!R46/Source!BS46,Source!R46)</f>
        <v>0</v>
      </c>
    </row>
    <row r="88" spans="1:23" ht="15.75">
      <c r="A88" s="10"/>
      <c r="B88" s="10"/>
      <c r="C88" s="10"/>
      <c r="D88" s="10"/>
      <c r="E88" s="10"/>
      <c r="F88" s="10"/>
      <c r="G88" s="10"/>
      <c r="H88" s="18">
        <f>IF(Source!BA42&lt;&gt;0,Source!S42/Source!BA42,Source!S42)+IF(Source!BB42&lt;&gt;0,Source!Q42/Source!BB42,Source!Q42)+H80+H81+H82+H84+H85+H86+H87</f>
        <v>253057.3321751151</v>
      </c>
      <c r="I88" s="19"/>
      <c r="J88" s="19"/>
      <c r="K88" s="18">
        <f>Source!S42+Source!Q42+K80+K81+K82+K84+K85+K86+K87</f>
        <v>473016.09</v>
      </c>
      <c r="L88" s="19">
        <f>Source!U42</f>
        <v>578.5065</v>
      </c>
      <c r="M88" s="13">
        <f>H88</f>
        <v>253057.3321751151</v>
      </c>
      <c r="N88">
        <f>IF(Source!BA42&lt;&gt;0,Source!S42/Source!BA42,Source!S42)</f>
        <v>5061.930740037951</v>
      </c>
      <c r="O88">
        <f>IF(Source!BI42=1,(IF(Source!BA42&lt;&gt;0,Source!S42/Source!BA42,Source!S42)+IF(Source!BB42&lt;&gt;0,Source!Q42/Source!BB42,Source!Q42)+IF(Source!BC42&lt;&gt;0,Source!P42/Source!BC42,Source!P42)+((Source!BZ42/100)*((Source!S42/IF(Source!BA42&lt;&gt;0,Source!BA42,1))+(Source!R42/IF(Source!BS42&lt;&gt;0,Source!BS42,1))))+((Source!CA42/100)*((Source!S42/IF(Source!BA42&lt;&gt;0,Source!BA42,1))+(Source!R42/IF(Source!BS42&lt;&gt;0,Source!BS42,1))))),0)</f>
        <v>89954.42829225173</v>
      </c>
      <c r="P88">
        <f>IF(Source!BI42=2,(IF(Source!BA42&lt;&gt;0,Source!S42/Source!BA42,Source!S42)+IF(Source!BB42&lt;&gt;0,Source!Q42/Source!BB42,Source!Q42)+IF(Source!BC42&lt;&gt;0,Source!P42/Source!BC42,Source!P42)+((Source!BZ42/100)*((Source!S42/IF(Source!BA42&lt;&gt;0,Source!BA42,1))+(Source!R42/IF(Source!BS42&lt;&gt;0,Source!BS42,1))))+((Source!CA42/100)*((Source!S42/IF(Source!BA42&lt;&gt;0,Source!BA42,1))+(Source!R42/IF(Source!BS42&lt;&gt;0,Source!BS42,1))))),0)</f>
        <v>0</v>
      </c>
      <c r="Q88">
        <f>IF(Source!BI42=3,(IF(Source!BA42&lt;&gt;0,Source!S42/Source!BA42,Source!S42)+IF(Source!BB42&lt;&gt;0,Source!Q42/Source!BB42,Source!Q42)+IF(Source!BC42&lt;&gt;0,Source!P42/Source!BC42,Source!P42)+((Source!BZ42/100)*((Source!S42/IF(Source!BA42&lt;&gt;0,Source!BA42,1))+(Source!R42/IF(Source!BS42&lt;&gt;0,Source!BS42,1))))+((Source!CA42/100)*((Source!S42/IF(Source!BA42&lt;&gt;0,Source!BA42,1))+(Source!R42/IF(Source!BS42&lt;&gt;0,Source!BS42,1))))),0)</f>
        <v>0</v>
      </c>
      <c r="R88">
        <f>IF(Source!BI42=4,(IF(Source!BA42&lt;&gt;0,Source!S42/Source!BA42,Source!S42)+IF(Source!BB42&lt;&gt;0,Source!Q42/Source!BB42,Source!Q42)+IF(Source!BC42&lt;&gt;0,Source!P42/Source!BC42,Source!P42)+((Source!BZ42/100)*((Source!S42/IF(Source!BA42&lt;&gt;0,Source!BA42,1))+(Source!R42/IF(Source!BS42&lt;&gt;0,Source!BS42,1))))+((Source!CA42/100)*((Source!S42/IF(Source!BA42&lt;&gt;0,Source!BA42,1))+(Source!R42/IF(Source!BS42&lt;&gt;0,Source!BS42,1))))),0)</f>
        <v>0</v>
      </c>
      <c r="S88">
        <f>IF(Source!BI42=1,Source!O42+Source!X42+Source!Y42,0)</f>
        <v>498190.52</v>
      </c>
      <c r="T88">
        <f>IF(Source!BI42=2,Source!O42+Source!X42+Source!Y42,0)</f>
        <v>0</v>
      </c>
      <c r="U88">
        <f>IF(Source!BI42=3,Source!O42+Source!X42+Source!Y42,0)</f>
        <v>0</v>
      </c>
      <c r="V88">
        <f>IF(Source!BI42=4,Source!O42+Source!X42+Source!Y42,0)</f>
        <v>0</v>
      </c>
      <c r="W88">
        <f>IF(Source!BS42&lt;&gt;0,Source!R42/Source!BS42,Source!R42)</f>
        <v>280.53320683111957</v>
      </c>
    </row>
    <row r="89" spans="1:12" ht="30">
      <c r="A89" s="5" t="str">
        <f>Source!E47</f>
        <v>7</v>
      </c>
      <c r="B89" s="5" t="str">
        <f>Source!F47</f>
        <v>11-01-011-1</v>
      </c>
      <c r="C89" s="6" t="str">
        <f>CONCATENATE(Source!G47,"  ",Source!CN47)</f>
        <v>Устройство стяжек цементных: толщиной 20 мм  </v>
      </c>
      <c r="D89" s="7" t="str">
        <f>Source!H47</f>
        <v>100 м2</v>
      </c>
      <c r="E89" s="9">
        <f>ROUND(Source!I47,6)</f>
        <v>1.17</v>
      </c>
      <c r="F89" s="9">
        <f>IF(Source!AK47&lt;&gt;0,Source!AK47,Source!AL47+Source!AM47+Source!AO47)</f>
        <v>1471.11</v>
      </c>
      <c r="G89" s="9"/>
      <c r="H89" s="9"/>
      <c r="I89" s="9"/>
      <c r="J89" s="9"/>
      <c r="K89" s="9"/>
      <c r="L89" s="9"/>
    </row>
    <row r="90" spans="1:12" ht="15">
      <c r="A90" s="10"/>
      <c r="B90" s="10"/>
      <c r="C90" s="10" t="s">
        <v>521</v>
      </c>
      <c r="D90" s="10"/>
      <c r="E90" s="10"/>
      <c r="F90" s="10">
        <f>Source!AO47</f>
        <v>314.1</v>
      </c>
      <c r="G90" s="11">
        <f>Source!DG47</f>
      </c>
      <c r="H90" s="12">
        <f>IF(Source!BA47&lt;&gt;0,Source!S47/Source!BA47,Source!S47)</f>
        <v>367.4971537001898</v>
      </c>
      <c r="I90" s="10" t="str">
        <f>IF(Source!BO47&lt;&gt;"",Source!BO47,"")</f>
        <v>11-01-011-1</v>
      </c>
      <c r="J90" s="10">
        <f>Source!BA47</f>
        <v>10.54</v>
      </c>
      <c r="K90" s="12">
        <f>Source!S47</f>
        <v>3873.42</v>
      </c>
      <c r="L90" s="10"/>
    </row>
    <row r="91" spans="1:12" ht="15">
      <c r="A91" s="10"/>
      <c r="B91" s="10"/>
      <c r="C91" s="10" t="s">
        <v>134</v>
      </c>
      <c r="D91" s="10"/>
      <c r="E91" s="10"/>
      <c r="F91" s="10">
        <f>Source!AM47</f>
        <v>29.94</v>
      </c>
      <c r="G91" s="11">
        <f>Source!DE47</f>
      </c>
      <c r="H91" s="12">
        <f>IF(Source!BB47&lt;&gt;0,Source!Q47/Source!BB47,Source!Q47)</f>
        <v>35.03</v>
      </c>
      <c r="I91" s="10"/>
      <c r="J91" s="10">
        <f>Source!BB47</f>
        <v>6</v>
      </c>
      <c r="K91" s="12">
        <f>Source!Q47</f>
        <v>210.18</v>
      </c>
      <c r="L91" s="10"/>
    </row>
    <row r="92" spans="1:12" ht="15">
      <c r="A92" s="10"/>
      <c r="B92" s="10"/>
      <c r="C92" s="10" t="s">
        <v>526</v>
      </c>
      <c r="D92" s="10"/>
      <c r="E92" s="10"/>
      <c r="F92" s="10">
        <f>Source!AN47</f>
        <v>17.15</v>
      </c>
      <c r="G92" s="11">
        <f>Source!DF47</f>
      </c>
      <c r="H92" s="20">
        <f>IF(Source!BS47&lt;&gt;0,Source!R47/Source!BS47,Source!R47)</f>
        <v>20.065464895635674</v>
      </c>
      <c r="I92" s="10"/>
      <c r="J92" s="10">
        <f>Source!BS47</f>
        <v>10.54</v>
      </c>
      <c r="K92" s="14">
        <f>Source!R47</f>
        <v>211.49</v>
      </c>
      <c r="L92" s="10"/>
    </row>
    <row r="93" spans="1:12" ht="15">
      <c r="A93" s="10"/>
      <c r="B93" s="10"/>
      <c r="C93" s="10" t="s">
        <v>527</v>
      </c>
      <c r="D93" s="10"/>
      <c r="E93" s="10"/>
      <c r="F93" s="10">
        <f>Source!AL47</f>
        <v>1127.07</v>
      </c>
      <c r="G93" s="11">
        <f>Source!DD47</f>
      </c>
      <c r="H93" s="12">
        <f>IF(Source!BC47&lt;&gt;0,Source!P47/Source!BC47,Source!P47)</f>
        <v>1318.671592775041</v>
      </c>
      <c r="I93" s="10"/>
      <c r="J93" s="10">
        <f>Source!BC47</f>
        <v>6.09</v>
      </c>
      <c r="K93" s="12">
        <f>Source!P47</f>
        <v>8030.71</v>
      </c>
      <c r="L93" s="10"/>
    </row>
    <row r="94" spans="1:12" ht="15">
      <c r="A94" s="10"/>
      <c r="B94" s="10"/>
      <c r="C94" s="10" t="s">
        <v>522</v>
      </c>
      <c r="D94" s="14" t="s">
        <v>523</v>
      </c>
      <c r="E94" s="10"/>
      <c r="F94" s="10">
        <f>Source!BZ47</f>
        <v>115.62</v>
      </c>
      <c r="G94" s="10"/>
      <c r="H94" s="12">
        <f>(F94/100)*((Source!S47/IF(Source!BA47&lt;&gt;0,Source!BA47,1))+(Source!R47/IF(Source!BS47&lt;&gt;0,Source!BS47,1)))</f>
        <v>448.0998996204935</v>
      </c>
      <c r="I94" s="10"/>
      <c r="J94" s="10">
        <f>Source!AT47</f>
        <v>115.62</v>
      </c>
      <c r="K94" s="12">
        <f>Source!X47</f>
        <v>4722.97</v>
      </c>
      <c r="L94" s="10"/>
    </row>
    <row r="95" spans="1:12" ht="15">
      <c r="A95" s="10"/>
      <c r="B95" s="10"/>
      <c r="C95" s="10" t="s">
        <v>150</v>
      </c>
      <c r="D95" s="14" t="s">
        <v>523</v>
      </c>
      <c r="E95" s="10"/>
      <c r="F95" s="10">
        <f>Source!CA47</f>
        <v>75</v>
      </c>
      <c r="G95" s="10"/>
      <c r="H95" s="12">
        <f>(F95/100)*((Source!S47/IF(Source!BA47&lt;&gt;0,Source!BA47,1))+(Source!R47/IF(Source!BS47&lt;&gt;0,Source!BS47,1)))</f>
        <v>290.67196394686914</v>
      </c>
      <c r="I95" s="10"/>
      <c r="J95" s="10">
        <f>Source!AU47</f>
        <v>75</v>
      </c>
      <c r="K95" s="12">
        <f>Source!Y47</f>
        <v>3063.68</v>
      </c>
      <c r="L95" s="10"/>
    </row>
    <row r="96" spans="1:12" ht="15">
      <c r="A96" s="15"/>
      <c r="B96" s="15"/>
      <c r="C96" s="15" t="s">
        <v>524</v>
      </c>
      <c r="D96" s="16" t="s">
        <v>525</v>
      </c>
      <c r="E96" s="15">
        <f>Source!AQ47</f>
        <v>39.51</v>
      </c>
      <c r="F96" s="15"/>
      <c r="G96" s="17">
        <f>Source!DI47</f>
      </c>
      <c r="H96" s="15"/>
      <c r="I96" s="15"/>
      <c r="J96" s="15"/>
      <c r="K96" s="15"/>
      <c r="L96" s="15">
        <f>Source!U47</f>
        <v>46.226699999999994</v>
      </c>
    </row>
    <row r="97" spans="1:23" ht="15.75">
      <c r="A97" s="10"/>
      <c r="B97" s="10"/>
      <c r="C97" s="10"/>
      <c r="D97" s="10"/>
      <c r="E97" s="10"/>
      <c r="F97" s="10"/>
      <c r="G97" s="10"/>
      <c r="H97" s="18">
        <f>IF(Source!BA47&lt;&gt;0,Source!S47/Source!BA47,Source!S47)+IF(Source!BB47&lt;&gt;0,Source!Q47/Source!BB47,Source!Q47)+H93+H94+H95</f>
        <v>2459.9706100425938</v>
      </c>
      <c r="I97" s="19"/>
      <c r="J97" s="19"/>
      <c r="K97" s="18">
        <f>Source!S47+Source!Q47+K93+K94+K95</f>
        <v>19900.96</v>
      </c>
      <c r="L97" s="19">
        <f>Source!U47</f>
        <v>46.226699999999994</v>
      </c>
      <c r="M97" s="13">
        <f>H97</f>
        <v>2459.9706100425938</v>
      </c>
      <c r="N97">
        <f>IF(Source!BA47&lt;&gt;0,Source!S47/Source!BA47,Source!S47)</f>
        <v>367.4971537001898</v>
      </c>
      <c r="O97">
        <f>IF(Source!BI47=1,(IF(Source!BA47&lt;&gt;0,Source!S47/Source!BA47,Source!S47)+IF(Source!BB47&lt;&gt;0,Source!Q47/Source!BB47,Source!Q47)+IF(Source!BC47&lt;&gt;0,Source!P47/Source!BC47,Source!P47)+((Source!BZ47/100)*((Source!S47/IF(Source!BA47&lt;&gt;0,Source!BA47,1))+(Source!R47/IF(Source!BS47&lt;&gt;0,Source!BS47,1))))+((Source!CA47/100)*((Source!S47/IF(Source!BA47&lt;&gt;0,Source!BA47,1))+(Source!R47/IF(Source!BS47&lt;&gt;0,Source!BS47,1))))),0)</f>
        <v>2459.9706100425938</v>
      </c>
      <c r="P97">
        <f>IF(Source!BI47=2,(IF(Source!BA47&lt;&gt;0,Source!S47/Source!BA47,Source!S47)+IF(Source!BB47&lt;&gt;0,Source!Q47/Source!BB47,Source!Q47)+IF(Source!BC47&lt;&gt;0,Source!P47/Source!BC47,Source!P47)+((Source!BZ47/100)*((Source!S47/IF(Source!BA47&lt;&gt;0,Source!BA47,1))+(Source!R47/IF(Source!BS47&lt;&gt;0,Source!BS47,1))))+((Source!CA47/100)*((Source!S47/IF(Source!BA47&lt;&gt;0,Source!BA47,1))+(Source!R47/IF(Source!BS47&lt;&gt;0,Source!BS47,1))))),0)</f>
        <v>0</v>
      </c>
      <c r="Q97">
        <f>IF(Source!BI47=3,(IF(Source!BA47&lt;&gt;0,Source!S47/Source!BA47,Source!S47)+IF(Source!BB47&lt;&gt;0,Source!Q47/Source!BB47,Source!Q47)+IF(Source!BC47&lt;&gt;0,Source!P47/Source!BC47,Source!P47)+((Source!BZ47/100)*((Source!S47/IF(Source!BA47&lt;&gt;0,Source!BA47,1))+(Source!R47/IF(Source!BS47&lt;&gt;0,Source!BS47,1))))+((Source!CA47/100)*((Source!S47/IF(Source!BA47&lt;&gt;0,Source!BA47,1))+(Source!R47/IF(Source!BS47&lt;&gt;0,Source!BS47,1))))),0)</f>
        <v>0</v>
      </c>
      <c r="R97">
        <f>IF(Source!BI47=4,(IF(Source!BA47&lt;&gt;0,Source!S47/Source!BA47,Source!S47)+IF(Source!BB47&lt;&gt;0,Source!Q47/Source!BB47,Source!Q47)+IF(Source!BC47&lt;&gt;0,Source!P47/Source!BC47,Source!P47)+((Source!BZ47/100)*((Source!S47/IF(Source!BA47&lt;&gt;0,Source!BA47,1))+(Source!R47/IF(Source!BS47&lt;&gt;0,Source!BS47,1))))+((Source!CA47/100)*((Source!S47/IF(Source!BA47&lt;&gt;0,Source!BA47,1))+(Source!R47/IF(Source!BS47&lt;&gt;0,Source!BS47,1))))),0)</f>
        <v>0</v>
      </c>
      <c r="S97">
        <f>IF(Source!BI47=1,Source!O47+Source!X47+Source!Y47,0)</f>
        <v>19900.96</v>
      </c>
      <c r="T97">
        <f>IF(Source!BI47=2,Source!O47+Source!X47+Source!Y47,0)</f>
        <v>0</v>
      </c>
      <c r="U97">
        <f>IF(Source!BI47=3,Source!O47+Source!X47+Source!Y47,0)</f>
        <v>0</v>
      </c>
      <c r="V97">
        <f>IF(Source!BI47=4,Source!O47+Source!X47+Source!Y47,0)</f>
        <v>0</v>
      </c>
      <c r="W97">
        <f>IF(Source!BS47&lt;&gt;0,Source!R47/Source!BS47,Source!R47)</f>
        <v>20.065464895635674</v>
      </c>
    </row>
    <row r="98" spans="1:12" ht="45">
      <c r="A98" s="5" t="str">
        <f>Source!E48</f>
        <v>8</v>
      </c>
      <c r="B98" s="5" t="str">
        <f>Source!F48</f>
        <v>11-01-011-2</v>
      </c>
      <c r="C98" s="6" t="str">
        <f>CONCATENATE(Source!G48,"  ",Source!CN48)</f>
        <v>Устройство стяжек цементных: на каждые 5 мм изменения толщины стяжки добавлять или исключать к норме 11-01-011-01  </v>
      </c>
      <c r="D98" s="7" t="str">
        <f>Source!H48</f>
        <v>100 м2</v>
      </c>
      <c r="E98" s="9">
        <f>ROUND(Source!I48,6)</f>
        <v>2.34</v>
      </c>
      <c r="F98" s="9">
        <f>IF(Source!AK48&lt;&gt;0,Source!AK48,Source!AL48+Source!AM48+Source!AO48)</f>
        <v>288.97</v>
      </c>
      <c r="G98" s="9"/>
      <c r="H98" s="9"/>
      <c r="I98" s="9"/>
      <c r="J98" s="9"/>
      <c r="K98" s="9"/>
      <c r="L98" s="9"/>
    </row>
    <row r="99" spans="1:12" ht="15">
      <c r="A99" s="10"/>
      <c r="B99" s="10"/>
      <c r="C99" s="10" t="s">
        <v>521</v>
      </c>
      <c r="D99" s="10"/>
      <c r="E99" s="10"/>
      <c r="F99" s="10">
        <f>Source!AO48</f>
        <v>3.98</v>
      </c>
      <c r="G99" s="11">
        <f>Source!DG48</f>
      </c>
      <c r="H99" s="12">
        <f>IF(Source!BA48&lt;&gt;0,Source!S48/Source!BA48,Source!S48)</f>
        <v>9.313092979127136</v>
      </c>
      <c r="I99" s="10" t="str">
        <f>IF(Source!BO48&lt;&gt;"",Source!BO48,"")</f>
        <v>11-01-011-2</v>
      </c>
      <c r="J99" s="10">
        <f>Source!BA48</f>
        <v>10.54</v>
      </c>
      <c r="K99" s="12">
        <f>Source!S48</f>
        <v>98.16</v>
      </c>
      <c r="L99" s="10"/>
    </row>
    <row r="100" spans="1:12" ht="15">
      <c r="A100" s="10"/>
      <c r="B100" s="10"/>
      <c r="C100" s="10" t="s">
        <v>134</v>
      </c>
      <c r="D100" s="10"/>
      <c r="E100" s="10"/>
      <c r="F100" s="10">
        <f>Source!AM48</f>
        <v>5.36</v>
      </c>
      <c r="G100" s="11">
        <f>Source!DE48</f>
      </c>
      <c r="H100" s="12">
        <f>IF(Source!BB48&lt;&gt;0,Source!Q48/Source!BB48,Source!Q48)</f>
        <v>12.541666666666666</v>
      </c>
      <c r="I100" s="10"/>
      <c r="J100" s="10">
        <f>Source!BB48</f>
        <v>6</v>
      </c>
      <c r="K100" s="12">
        <f>Source!Q48</f>
        <v>75.25</v>
      </c>
      <c r="L100" s="10"/>
    </row>
    <row r="101" spans="1:12" ht="15">
      <c r="A101" s="10"/>
      <c r="B101" s="10"/>
      <c r="C101" s="10" t="s">
        <v>526</v>
      </c>
      <c r="D101" s="10"/>
      <c r="E101" s="10"/>
      <c r="F101" s="10">
        <f>Source!AN48</f>
        <v>2.84</v>
      </c>
      <c r="G101" s="11">
        <f>Source!DF48</f>
      </c>
      <c r="H101" s="20">
        <f>IF(Source!BS48&lt;&gt;0,Source!R48/Source!BS48,Source!R48)</f>
        <v>6.645161290322582</v>
      </c>
      <c r="I101" s="10"/>
      <c r="J101" s="10">
        <f>Source!BS48</f>
        <v>10.54</v>
      </c>
      <c r="K101" s="14">
        <f>Source!R48</f>
        <v>70.04</v>
      </c>
      <c r="L101" s="10"/>
    </row>
    <row r="102" spans="1:12" ht="15">
      <c r="A102" s="10"/>
      <c r="B102" s="10"/>
      <c r="C102" s="10" t="s">
        <v>527</v>
      </c>
      <c r="D102" s="10"/>
      <c r="E102" s="10"/>
      <c r="F102" s="10">
        <f>Source!AL48</f>
        <v>279.63</v>
      </c>
      <c r="G102" s="11">
        <f>Source!DD48</f>
      </c>
      <c r="H102" s="12">
        <f>IF(Source!BC48&lt;&gt;0,Source!P48/Source!BC48,Source!P48)</f>
        <v>654.3338788870703</v>
      </c>
      <c r="I102" s="10"/>
      <c r="J102" s="10">
        <f>Source!BC48</f>
        <v>6.11</v>
      </c>
      <c r="K102" s="12">
        <f>Source!P48</f>
        <v>3997.98</v>
      </c>
      <c r="L102" s="10"/>
    </row>
    <row r="103" spans="1:12" ht="15">
      <c r="A103" s="10"/>
      <c r="B103" s="10"/>
      <c r="C103" s="10" t="s">
        <v>522</v>
      </c>
      <c r="D103" s="14" t="s">
        <v>523</v>
      </c>
      <c r="E103" s="10"/>
      <c r="F103" s="10">
        <f>Source!BZ48</f>
        <v>115.62</v>
      </c>
      <c r="G103" s="10"/>
      <c r="H103" s="12">
        <f>(F103/100)*((Source!S48/IF(Source!BA48&lt;&gt;0,Source!BA48,1))+(Source!R48/IF(Source!BS48&lt;&gt;0,Source!BS48,1)))</f>
        <v>18.450933586337765</v>
      </c>
      <c r="I103" s="10"/>
      <c r="J103" s="10">
        <f>Source!AT48</f>
        <v>115.62</v>
      </c>
      <c r="K103" s="12">
        <f>Source!X48</f>
        <v>194.47</v>
      </c>
      <c r="L103" s="10"/>
    </row>
    <row r="104" spans="1:12" ht="15">
      <c r="A104" s="10"/>
      <c r="B104" s="10"/>
      <c r="C104" s="10" t="s">
        <v>150</v>
      </c>
      <c r="D104" s="14" t="s">
        <v>523</v>
      </c>
      <c r="E104" s="10"/>
      <c r="F104" s="10">
        <f>Source!CA48</f>
        <v>75</v>
      </c>
      <c r="G104" s="10"/>
      <c r="H104" s="12">
        <f>(F104/100)*((Source!S48/IF(Source!BA48&lt;&gt;0,Source!BA48,1))+(Source!R48/IF(Source!BS48&lt;&gt;0,Source!BS48,1)))</f>
        <v>11.968690702087288</v>
      </c>
      <c r="I104" s="10"/>
      <c r="J104" s="10">
        <f>Source!AU48</f>
        <v>75</v>
      </c>
      <c r="K104" s="12">
        <f>Source!Y48</f>
        <v>126.15</v>
      </c>
      <c r="L104" s="10"/>
    </row>
    <row r="105" spans="1:12" ht="15">
      <c r="A105" s="15"/>
      <c r="B105" s="15"/>
      <c r="C105" s="15" t="s">
        <v>524</v>
      </c>
      <c r="D105" s="16" t="s">
        <v>525</v>
      </c>
      <c r="E105" s="15">
        <f>Source!AQ48</f>
        <v>0.5</v>
      </c>
      <c r="F105" s="15"/>
      <c r="G105" s="17">
        <f>Source!DI48</f>
      </c>
      <c r="H105" s="15"/>
      <c r="I105" s="15"/>
      <c r="J105" s="15"/>
      <c r="K105" s="15"/>
      <c r="L105" s="15">
        <f>Source!U48</f>
        <v>1.17</v>
      </c>
    </row>
    <row r="106" spans="1:23" ht="15.75">
      <c r="A106" s="10"/>
      <c r="B106" s="10"/>
      <c r="C106" s="10"/>
      <c r="D106" s="10"/>
      <c r="E106" s="10"/>
      <c r="F106" s="10"/>
      <c r="G106" s="10"/>
      <c r="H106" s="18">
        <f>IF(Source!BA48&lt;&gt;0,Source!S48/Source!BA48,Source!S48)+IF(Source!BB48&lt;&gt;0,Source!Q48/Source!BB48,Source!Q48)+H102+H103+H104</f>
        <v>706.6082628212893</v>
      </c>
      <c r="I106" s="19"/>
      <c r="J106" s="19"/>
      <c r="K106" s="18">
        <f>Source!S48+Source!Q48+K102+K103+K104</f>
        <v>4492.01</v>
      </c>
      <c r="L106" s="19">
        <f>Source!U48</f>
        <v>1.17</v>
      </c>
      <c r="M106" s="13">
        <f>H106</f>
        <v>706.6082628212893</v>
      </c>
      <c r="N106">
        <f>IF(Source!BA48&lt;&gt;0,Source!S48/Source!BA48,Source!S48)</f>
        <v>9.313092979127136</v>
      </c>
      <c r="O106">
        <f>IF(Source!BI48=1,(IF(Source!BA48&lt;&gt;0,Source!S48/Source!BA48,Source!S48)+IF(Source!BB48&lt;&gt;0,Source!Q48/Source!BB48,Source!Q48)+IF(Source!BC48&lt;&gt;0,Source!P48/Source!BC48,Source!P48)+((Source!BZ48/100)*((Source!S48/IF(Source!BA48&lt;&gt;0,Source!BA48,1))+(Source!R48/IF(Source!BS48&lt;&gt;0,Source!BS48,1))))+((Source!CA48/100)*((Source!S48/IF(Source!BA48&lt;&gt;0,Source!BA48,1))+(Source!R48/IF(Source!BS48&lt;&gt;0,Source!BS48,1))))),0)</f>
        <v>706.6082628212893</v>
      </c>
      <c r="P106">
        <f>IF(Source!BI48=2,(IF(Source!BA48&lt;&gt;0,Source!S48/Source!BA48,Source!S48)+IF(Source!BB48&lt;&gt;0,Source!Q48/Source!BB48,Source!Q48)+IF(Source!BC48&lt;&gt;0,Source!P48/Source!BC48,Source!P48)+((Source!BZ48/100)*((Source!S48/IF(Source!BA48&lt;&gt;0,Source!BA48,1))+(Source!R48/IF(Source!BS48&lt;&gt;0,Source!BS48,1))))+((Source!CA48/100)*((Source!S48/IF(Source!BA48&lt;&gt;0,Source!BA48,1))+(Source!R48/IF(Source!BS48&lt;&gt;0,Source!BS48,1))))),0)</f>
        <v>0</v>
      </c>
      <c r="Q106">
        <f>IF(Source!BI48=3,(IF(Source!BA48&lt;&gt;0,Source!S48/Source!BA48,Source!S48)+IF(Source!BB48&lt;&gt;0,Source!Q48/Source!BB48,Source!Q48)+IF(Source!BC48&lt;&gt;0,Source!P48/Source!BC48,Source!P48)+((Source!BZ48/100)*((Source!S48/IF(Source!BA48&lt;&gt;0,Source!BA48,1))+(Source!R48/IF(Source!BS48&lt;&gt;0,Source!BS48,1))))+((Source!CA48/100)*((Source!S48/IF(Source!BA48&lt;&gt;0,Source!BA48,1))+(Source!R48/IF(Source!BS48&lt;&gt;0,Source!BS48,1))))),0)</f>
        <v>0</v>
      </c>
      <c r="R106">
        <f>IF(Source!BI48=4,(IF(Source!BA48&lt;&gt;0,Source!S48/Source!BA48,Source!S48)+IF(Source!BB48&lt;&gt;0,Source!Q48/Source!BB48,Source!Q48)+IF(Source!BC48&lt;&gt;0,Source!P48/Source!BC48,Source!P48)+((Source!BZ48/100)*((Source!S48/IF(Source!BA48&lt;&gt;0,Source!BA48,1))+(Source!R48/IF(Source!BS48&lt;&gt;0,Source!BS48,1))))+((Source!CA48/100)*((Source!S48/IF(Source!BA48&lt;&gt;0,Source!BA48,1))+(Source!R48/IF(Source!BS48&lt;&gt;0,Source!BS48,1))))),0)</f>
        <v>0</v>
      </c>
      <c r="S106">
        <f>IF(Source!BI48=1,Source!O48+Source!X48+Source!Y48,0)</f>
        <v>4492.01</v>
      </c>
      <c r="T106">
        <f>IF(Source!BI48=2,Source!O48+Source!X48+Source!Y48,0)</f>
        <v>0</v>
      </c>
      <c r="U106">
        <f>IF(Source!BI48=3,Source!O48+Source!X48+Source!Y48,0)</f>
        <v>0</v>
      </c>
      <c r="V106">
        <f>IF(Source!BI48=4,Source!O48+Source!X48+Source!Y48,0)</f>
        <v>0</v>
      </c>
      <c r="W106">
        <f>IF(Source!BS48&lt;&gt;0,Source!R48/Source!BS48,Source!R48)</f>
        <v>6.645161290322582</v>
      </c>
    </row>
    <row r="107" spans="1:12" ht="45">
      <c r="A107" s="5" t="str">
        <f>Source!E49</f>
        <v>9</v>
      </c>
      <c r="B107" s="5" t="str">
        <f>Source!F49</f>
        <v>08-01-003-7</v>
      </c>
      <c r="C107" s="6" t="str">
        <f>CONCATENATE(Source!G49,"  ",Source!CN49)</f>
        <v>Гидроизоляция боковая обмазочная битумная в 2 слоя по выравненной поверхности бутовой кладки, кирпичу, бетону  </v>
      </c>
      <c r="D107" s="7" t="str">
        <f>Source!H49</f>
        <v>100 м2</v>
      </c>
      <c r="E107" s="9">
        <f>ROUND(Source!I49,6)</f>
        <v>2.15</v>
      </c>
      <c r="F107" s="9">
        <f>IF(Source!AK49&lt;&gt;0,Source!AK49,Source!AL49+Source!AM49+Source!AO49)</f>
        <v>1173.88</v>
      </c>
      <c r="G107" s="9"/>
      <c r="H107" s="9"/>
      <c r="I107" s="9"/>
      <c r="J107" s="9"/>
      <c r="K107" s="9"/>
      <c r="L107" s="9"/>
    </row>
    <row r="108" spans="1:12" ht="15">
      <c r="A108" s="10"/>
      <c r="B108" s="10"/>
      <c r="C108" s="10" t="s">
        <v>521</v>
      </c>
      <c r="D108" s="10"/>
      <c r="E108" s="10"/>
      <c r="F108" s="10">
        <f>Source!AO49</f>
        <v>201.82</v>
      </c>
      <c r="G108" s="11">
        <f>Source!DG49</f>
      </c>
      <c r="H108" s="12">
        <f>IF(Source!BA49&lt;&gt;0,Source!S49/Source!BA49,Source!S49)</f>
        <v>433.9127134724858</v>
      </c>
      <c r="I108" s="10" t="str">
        <f>IF(Source!BO49&lt;&gt;"",Source!BO49,"")</f>
        <v>08-01-003-7</v>
      </c>
      <c r="J108" s="10">
        <f>Source!BA49</f>
        <v>10.54</v>
      </c>
      <c r="K108" s="12">
        <f>Source!S49</f>
        <v>4573.44</v>
      </c>
      <c r="L108" s="10"/>
    </row>
    <row r="109" spans="1:12" ht="15">
      <c r="A109" s="10"/>
      <c r="B109" s="10"/>
      <c r="C109" s="10" t="s">
        <v>134</v>
      </c>
      <c r="D109" s="10"/>
      <c r="E109" s="10"/>
      <c r="F109" s="10">
        <f>Source!AM49</f>
        <v>73.58</v>
      </c>
      <c r="G109" s="11">
        <f>Source!DE49</f>
      </c>
      <c r="H109" s="12">
        <f>IF(Source!BB49&lt;&gt;0,Source!Q49/Source!BB49,Source!Q49)</f>
        <v>158.19642857142856</v>
      </c>
      <c r="I109" s="10"/>
      <c r="J109" s="10">
        <f>Source!BB49</f>
        <v>4.48</v>
      </c>
      <c r="K109" s="12">
        <f>Source!Q49</f>
        <v>708.72</v>
      </c>
      <c r="L109" s="10"/>
    </row>
    <row r="110" spans="1:12" ht="15">
      <c r="A110" s="10"/>
      <c r="B110" s="10"/>
      <c r="C110" s="10" t="s">
        <v>527</v>
      </c>
      <c r="D110" s="10"/>
      <c r="E110" s="10"/>
      <c r="F110" s="10">
        <f>Source!AL49</f>
        <v>898.48</v>
      </c>
      <c r="G110" s="11">
        <f>Source!DD49</f>
      </c>
      <c r="H110" s="12">
        <f>IF(Source!BC49&lt;&gt;0,Source!P49/Source!BC49,Source!P49)</f>
        <v>1931.7324675324676</v>
      </c>
      <c r="I110" s="10"/>
      <c r="J110" s="10">
        <f>Source!BC49</f>
        <v>3.85</v>
      </c>
      <c r="K110" s="12">
        <f>Source!P49</f>
        <v>7437.17</v>
      </c>
      <c r="L110" s="10"/>
    </row>
    <row r="111" spans="1:12" ht="15">
      <c r="A111" s="10"/>
      <c r="B111" s="10"/>
      <c r="C111" s="10" t="s">
        <v>522</v>
      </c>
      <c r="D111" s="14" t="s">
        <v>523</v>
      </c>
      <c r="E111" s="10"/>
      <c r="F111" s="10">
        <f>Source!BZ49</f>
        <v>114.68</v>
      </c>
      <c r="G111" s="10"/>
      <c r="H111" s="12">
        <f>(F111/100)*((Source!S49/IF(Source!BA49&lt;&gt;0,Source!BA49,1))+(Source!R49/IF(Source!BS49&lt;&gt;0,Source!BS49,1)))</f>
        <v>497.61109981024674</v>
      </c>
      <c r="I111" s="10"/>
      <c r="J111" s="10">
        <f>Source!AT49</f>
        <v>114.68</v>
      </c>
      <c r="K111" s="12">
        <f>Source!X49</f>
        <v>5244.82</v>
      </c>
      <c r="L111" s="10"/>
    </row>
    <row r="112" spans="1:12" ht="15">
      <c r="A112" s="10"/>
      <c r="B112" s="10"/>
      <c r="C112" s="10" t="s">
        <v>150</v>
      </c>
      <c r="D112" s="14" t="s">
        <v>523</v>
      </c>
      <c r="E112" s="10"/>
      <c r="F112" s="10">
        <f>Source!CA49</f>
        <v>80</v>
      </c>
      <c r="G112" s="10"/>
      <c r="H112" s="12">
        <f>(F112/100)*((Source!S49/IF(Source!BA49&lt;&gt;0,Source!BA49,1))+(Source!R49/IF(Source!BS49&lt;&gt;0,Source!BS49,1)))</f>
        <v>347.13017077798867</v>
      </c>
      <c r="I112" s="10"/>
      <c r="J112" s="10">
        <f>Source!AU49</f>
        <v>80</v>
      </c>
      <c r="K112" s="12">
        <f>Source!Y49</f>
        <v>3658.75</v>
      </c>
      <c r="L112" s="10"/>
    </row>
    <row r="113" spans="1:12" ht="15">
      <c r="A113" s="15"/>
      <c r="B113" s="15"/>
      <c r="C113" s="15" t="s">
        <v>524</v>
      </c>
      <c r="D113" s="16" t="s">
        <v>525</v>
      </c>
      <c r="E113" s="15">
        <f>Source!AQ49</f>
        <v>21.2</v>
      </c>
      <c r="F113" s="15"/>
      <c r="G113" s="17">
        <f>Source!DI49</f>
      </c>
      <c r="H113" s="15"/>
      <c r="I113" s="15"/>
      <c r="J113" s="15"/>
      <c r="K113" s="15"/>
      <c r="L113" s="15">
        <f>Source!U49</f>
        <v>45.58</v>
      </c>
    </row>
    <row r="114" spans="1:23" ht="15.75">
      <c r="A114" s="10"/>
      <c r="B114" s="10"/>
      <c r="C114" s="10"/>
      <c r="D114" s="10"/>
      <c r="E114" s="10"/>
      <c r="F114" s="10"/>
      <c r="G114" s="10"/>
      <c r="H114" s="18">
        <f>IF(Source!BA49&lt;&gt;0,Source!S49/Source!BA49,Source!S49)+IF(Source!BB49&lt;&gt;0,Source!Q49/Source!BB49,Source!Q49)+H110+H111+H112</f>
        <v>3368.582880164617</v>
      </c>
      <c r="I114" s="19"/>
      <c r="J114" s="19"/>
      <c r="K114" s="18">
        <f>Source!S49+Source!Q49+K110+K111+K112</f>
        <v>21622.9</v>
      </c>
      <c r="L114" s="19">
        <f>Source!U49</f>
        <v>45.58</v>
      </c>
      <c r="M114" s="13">
        <f>H114</f>
        <v>3368.582880164617</v>
      </c>
      <c r="N114">
        <f>IF(Source!BA49&lt;&gt;0,Source!S49/Source!BA49,Source!S49)</f>
        <v>433.9127134724858</v>
      </c>
      <c r="O114">
        <f>IF(Source!BI49=1,(IF(Source!BA49&lt;&gt;0,Source!S49/Source!BA49,Source!S49)+IF(Source!BB49&lt;&gt;0,Source!Q49/Source!BB49,Source!Q49)+IF(Source!BC49&lt;&gt;0,Source!P49/Source!BC49,Source!P49)+((Source!BZ49/100)*((Source!S49/IF(Source!BA49&lt;&gt;0,Source!BA49,1))+(Source!R49/IF(Source!BS49&lt;&gt;0,Source!BS49,1))))+((Source!CA49/100)*((Source!S49/IF(Source!BA49&lt;&gt;0,Source!BA49,1))+(Source!R49/IF(Source!BS49&lt;&gt;0,Source!BS49,1))))),0)</f>
        <v>3368.582880164617</v>
      </c>
      <c r="P114">
        <f>IF(Source!BI49=2,(IF(Source!BA49&lt;&gt;0,Source!S49/Source!BA49,Source!S49)+IF(Source!BB49&lt;&gt;0,Source!Q49/Source!BB49,Source!Q49)+IF(Source!BC49&lt;&gt;0,Source!P49/Source!BC49,Source!P49)+((Source!BZ49/100)*((Source!S49/IF(Source!BA49&lt;&gt;0,Source!BA49,1))+(Source!R49/IF(Source!BS49&lt;&gt;0,Source!BS49,1))))+((Source!CA49/100)*((Source!S49/IF(Source!BA49&lt;&gt;0,Source!BA49,1))+(Source!R49/IF(Source!BS49&lt;&gt;0,Source!BS49,1))))),0)</f>
        <v>0</v>
      </c>
      <c r="Q114">
        <f>IF(Source!BI49=3,(IF(Source!BA49&lt;&gt;0,Source!S49/Source!BA49,Source!S49)+IF(Source!BB49&lt;&gt;0,Source!Q49/Source!BB49,Source!Q49)+IF(Source!BC49&lt;&gt;0,Source!P49/Source!BC49,Source!P49)+((Source!BZ49/100)*((Source!S49/IF(Source!BA49&lt;&gt;0,Source!BA49,1))+(Source!R49/IF(Source!BS49&lt;&gt;0,Source!BS49,1))))+((Source!CA49/100)*((Source!S49/IF(Source!BA49&lt;&gt;0,Source!BA49,1))+(Source!R49/IF(Source!BS49&lt;&gt;0,Source!BS49,1))))),0)</f>
        <v>0</v>
      </c>
      <c r="R114">
        <f>IF(Source!BI49=4,(IF(Source!BA49&lt;&gt;0,Source!S49/Source!BA49,Source!S49)+IF(Source!BB49&lt;&gt;0,Source!Q49/Source!BB49,Source!Q49)+IF(Source!BC49&lt;&gt;0,Source!P49/Source!BC49,Source!P49)+((Source!BZ49/100)*((Source!S49/IF(Source!BA49&lt;&gt;0,Source!BA49,1))+(Source!R49/IF(Source!BS49&lt;&gt;0,Source!BS49,1))))+((Source!CA49/100)*((Source!S49/IF(Source!BA49&lt;&gt;0,Source!BA49,1))+(Source!R49/IF(Source!BS49&lt;&gt;0,Source!BS49,1))))),0)</f>
        <v>0</v>
      </c>
      <c r="S114">
        <f>IF(Source!BI49=1,Source!O49+Source!X49+Source!Y49,0)</f>
        <v>21622.9</v>
      </c>
      <c r="T114">
        <f>IF(Source!BI49=2,Source!O49+Source!X49+Source!Y49,0)</f>
        <v>0</v>
      </c>
      <c r="U114">
        <f>IF(Source!BI49=3,Source!O49+Source!X49+Source!Y49,0)</f>
        <v>0</v>
      </c>
      <c r="V114">
        <f>IF(Source!BI49=4,Source!O49+Source!X49+Source!Y49,0)</f>
        <v>0</v>
      </c>
      <c r="W114">
        <f>IF(Source!BS49&lt;&gt;0,Source!R49/Source!BS49,Source!R49)</f>
        <v>0</v>
      </c>
    </row>
    <row r="115" spans="1:12" ht="30">
      <c r="A115" s="5" t="str">
        <f>Source!E50</f>
        <v>10</v>
      </c>
      <c r="B115" s="5" t="str">
        <f>Source!F50</f>
        <v>06-01-015-7</v>
      </c>
      <c r="C115" s="6" t="str">
        <f>CONCATENATE(Source!G50,"  ",Source!CN50)</f>
        <v>Установка закладных деталей весом до 4 кг  </v>
      </c>
      <c r="D115" s="7" t="str">
        <f>Source!H50</f>
        <v>т</v>
      </c>
      <c r="E115" s="9">
        <f>ROUND(Source!I50,6)</f>
        <v>0.117</v>
      </c>
      <c r="F115" s="9">
        <f>IF(Source!AK50&lt;&gt;0,Source!AK50,Source!AL50+Source!AM50+Source!AO50)</f>
        <v>8792.28</v>
      </c>
      <c r="G115" s="9"/>
      <c r="H115" s="9"/>
      <c r="I115" s="9"/>
      <c r="J115" s="9"/>
      <c r="K115" s="9"/>
      <c r="L115" s="9"/>
    </row>
    <row r="116" spans="1:12" ht="15">
      <c r="A116" s="10"/>
      <c r="B116" s="10"/>
      <c r="C116" s="10" t="s">
        <v>521</v>
      </c>
      <c r="D116" s="10"/>
      <c r="E116" s="10"/>
      <c r="F116" s="10">
        <f>Source!AO50</f>
        <v>1959.65</v>
      </c>
      <c r="G116" s="11">
        <f>Source!DG50</f>
      </c>
      <c r="H116" s="12">
        <f>IF(Source!BA50&lt;&gt;0,Source!S50/Source!BA50,Source!S50)</f>
        <v>229.27893738140418</v>
      </c>
      <c r="I116" s="10" t="str">
        <f>IF(Source!BO50&lt;&gt;"",Source!BO50,"")</f>
        <v>06-01-015-7</v>
      </c>
      <c r="J116" s="10">
        <f>Source!BA50</f>
        <v>10.54</v>
      </c>
      <c r="K116" s="12">
        <f>Source!S50</f>
        <v>2416.6</v>
      </c>
      <c r="L116" s="10"/>
    </row>
    <row r="117" spans="1:12" ht="15">
      <c r="A117" s="10"/>
      <c r="B117" s="10"/>
      <c r="C117" s="10" t="s">
        <v>134</v>
      </c>
      <c r="D117" s="10"/>
      <c r="E117" s="10"/>
      <c r="F117" s="10">
        <f>Source!AM50</f>
        <v>32.63</v>
      </c>
      <c r="G117" s="11">
        <f>Source!DE50</f>
      </c>
      <c r="H117" s="12">
        <f>IF(Source!BB50&lt;&gt;0,Source!Q50/Source!BB50,Source!Q50)</f>
        <v>3.817248459958932</v>
      </c>
      <c r="I117" s="10"/>
      <c r="J117" s="10">
        <f>Source!BB50</f>
        <v>4.87</v>
      </c>
      <c r="K117" s="12">
        <f>Source!Q50</f>
        <v>18.59</v>
      </c>
      <c r="L117" s="10"/>
    </row>
    <row r="118" spans="1:12" ht="15">
      <c r="A118" s="10"/>
      <c r="B118" s="10"/>
      <c r="C118" s="10" t="s">
        <v>526</v>
      </c>
      <c r="D118" s="10"/>
      <c r="E118" s="10"/>
      <c r="F118" s="10">
        <f>Source!AN50</f>
        <v>2.03</v>
      </c>
      <c r="G118" s="11">
        <f>Source!DF50</f>
      </c>
      <c r="H118" s="20">
        <f>IF(Source!BS50&lt;&gt;0,Source!R50/Source!BS50,Source!R50)</f>
        <v>0.23719165085388996</v>
      </c>
      <c r="I118" s="10"/>
      <c r="J118" s="10">
        <f>Source!BS50</f>
        <v>10.54</v>
      </c>
      <c r="K118" s="14">
        <f>Source!R50</f>
        <v>2.5</v>
      </c>
      <c r="L118" s="10"/>
    </row>
    <row r="119" spans="1:12" ht="15">
      <c r="A119" s="10"/>
      <c r="B119" s="10"/>
      <c r="C119" s="10" t="s">
        <v>527</v>
      </c>
      <c r="D119" s="10"/>
      <c r="E119" s="10"/>
      <c r="F119" s="10">
        <f>Source!AL50</f>
        <v>6800</v>
      </c>
      <c r="G119" s="11">
        <f>Source!DD50</f>
      </c>
      <c r="H119" s="12">
        <f>IF(Source!BC50&lt;&gt;0,Source!P50/Source!BC50,Source!P50)</f>
        <v>795.5995085995086</v>
      </c>
      <c r="I119" s="10"/>
      <c r="J119" s="10">
        <f>Source!BC50</f>
        <v>4.07</v>
      </c>
      <c r="K119" s="12">
        <f>Source!P50</f>
        <v>3238.09</v>
      </c>
      <c r="L119" s="10"/>
    </row>
    <row r="120" spans="1:12" ht="15">
      <c r="A120" s="10"/>
      <c r="B120" s="10"/>
      <c r="C120" s="10" t="s">
        <v>522</v>
      </c>
      <c r="D120" s="14" t="s">
        <v>523</v>
      </c>
      <c r="E120" s="10"/>
      <c r="F120" s="10">
        <f>Source!BZ50</f>
        <v>98.7</v>
      </c>
      <c r="G120" s="10"/>
      <c r="H120" s="12">
        <f>(F120/100)*((Source!S50/IF(Source!BA50&lt;&gt;0,Source!BA50,1))+(Source!R50/IF(Source!BS50&lt;&gt;0,Source!BS50,1)))</f>
        <v>226.5324193548387</v>
      </c>
      <c r="I120" s="10"/>
      <c r="J120" s="10">
        <f>Source!AT50</f>
        <v>98.7</v>
      </c>
      <c r="K120" s="12">
        <f>Source!X50</f>
        <v>2387.65</v>
      </c>
      <c r="L120" s="10"/>
    </row>
    <row r="121" spans="1:12" ht="15">
      <c r="A121" s="10"/>
      <c r="B121" s="10"/>
      <c r="C121" s="10" t="s">
        <v>150</v>
      </c>
      <c r="D121" s="14" t="s">
        <v>523</v>
      </c>
      <c r="E121" s="10"/>
      <c r="F121" s="10">
        <f>Source!CA50</f>
        <v>65</v>
      </c>
      <c r="G121" s="10"/>
      <c r="H121" s="12">
        <f>(F121/100)*((Source!S50/IF(Source!BA50&lt;&gt;0,Source!BA50,1))+(Source!R50/IF(Source!BS50&lt;&gt;0,Source!BS50,1)))</f>
        <v>149.18548387096774</v>
      </c>
      <c r="I121" s="10"/>
      <c r="J121" s="10">
        <f>Source!AU50</f>
        <v>65</v>
      </c>
      <c r="K121" s="12">
        <f>Source!Y50</f>
        <v>1572.42</v>
      </c>
      <c r="L121" s="10"/>
    </row>
    <row r="122" spans="1:12" ht="15">
      <c r="A122" s="10"/>
      <c r="B122" s="10"/>
      <c r="C122" s="10" t="s">
        <v>524</v>
      </c>
      <c r="D122" s="14" t="s">
        <v>525</v>
      </c>
      <c r="E122" s="10">
        <f>Source!AQ50</f>
        <v>215.82</v>
      </c>
      <c r="F122" s="10"/>
      <c r="G122" s="11">
        <f>Source!DI50</f>
      </c>
      <c r="H122" s="10"/>
      <c r="I122" s="10"/>
      <c r="J122" s="10"/>
      <c r="K122" s="10"/>
      <c r="L122" s="10">
        <f>Source!U50</f>
        <v>25.25094</v>
      </c>
    </row>
    <row r="123" spans="1:23" ht="75">
      <c r="A123" s="5"/>
      <c r="B123" s="5" t="str">
        <f>Source!F51</f>
        <v>204-0064</v>
      </c>
      <c r="C123" s="6" t="str">
        <f>CONCATENATE(Source!G51,"  ",Source!CN51)</f>
        <v>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 поставляемые отдельно  </v>
      </c>
      <c r="D123" s="7" t="str">
        <f>Source!H51</f>
        <v>т</v>
      </c>
      <c r="E123" s="9">
        <f>ROUND(Source!I51,6)</f>
        <v>-0.117</v>
      </c>
      <c r="F123" s="9">
        <f>IF(Source!AL51=0,Source!AK51,Source!AL51)</f>
        <v>6800</v>
      </c>
      <c r="G123" s="21">
        <f>Source!DD51</f>
      </c>
      <c r="H123" s="22">
        <f>IF(Source!BC51&lt;&gt;0,Source!O51/Source!BC51,Source!O51)</f>
        <v>-795.5995085995086</v>
      </c>
      <c r="I123" s="9"/>
      <c r="J123" s="9">
        <f>Source!BC51</f>
        <v>4.07</v>
      </c>
      <c r="K123" s="22">
        <f>Source!O51</f>
        <v>-3238.09</v>
      </c>
      <c r="L123" s="9"/>
      <c r="N123">
        <f>IF(Source!BA51&lt;&gt;0,Source!S51/Source!BA51,Source!S51)</f>
        <v>0</v>
      </c>
      <c r="O123">
        <f>IF(Source!BI51=1,(IF(Source!BC51&lt;&gt;0,Source!O51/Source!BC51,Source!O51)),0)</f>
        <v>-795.5995085995086</v>
      </c>
      <c r="P123">
        <f>IF(Source!BI51=2,(IF(Source!BC51&lt;&gt;0,Source!O51/Source!BC51,Source!O51)),0)</f>
        <v>0</v>
      </c>
      <c r="Q123">
        <f>IF(Source!BI51=3,(IF(Source!BC51&lt;&gt;0,Source!O51/Source!BC51,Source!O51)),0)</f>
        <v>0</v>
      </c>
      <c r="R123">
        <f>IF(Source!BI51=4,(IF(Source!BC51&lt;&gt;0,Source!O51/Source!BC51,Source!O51)),0)</f>
        <v>0</v>
      </c>
      <c r="S123">
        <f>IF(Source!BI51=1,Source!O51+Source!X51+Source!Y51,0)</f>
        <v>-3238.09</v>
      </c>
      <c r="T123">
        <f>IF(Source!BI51=2,Source!O51+Source!X51+Source!Y51,0)</f>
        <v>0</v>
      </c>
      <c r="U123">
        <f>IF(Source!BI51=3,Source!O51+Source!X51+Source!Y51,0)</f>
        <v>0</v>
      </c>
      <c r="V123">
        <f>IF(Source!BI51=4,Source!O51+Source!X51+Source!Y51,0)</f>
        <v>0</v>
      </c>
      <c r="W123">
        <f>IF(Source!BS51&lt;&gt;0,Source!R51/Source!BS51,Source!R51)</f>
        <v>0</v>
      </c>
    </row>
    <row r="124" spans="1:23" ht="60">
      <c r="A124" s="23"/>
      <c r="B124" s="23" t="str">
        <f>Source!F52</f>
        <v>103-0054</v>
      </c>
      <c r="C124" s="24" t="str">
        <f>CONCATENATE(Source!G52,"  ",Source!CN52)</f>
        <v>Трубы стальные сварные водогазопроводные с резьбой оцинкованные обыкновенные диаметр условного прохода 50 мм, толщина стенки 3,5 мм  </v>
      </c>
      <c r="D124" s="25" t="str">
        <f>Source!H52</f>
        <v>м</v>
      </c>
      <c r="E124" s="26">
        <f>ROUND(Source!I52,6)</f>
        <v>24</v>
      </c>
      <c r="F124" s="26">
        <f>IF(Source!AL52=0,Source!AK52,Source!AL52)</f>
        <v>64.62</v>
      </c>
      <c r="G124" s="27">
        <f>Source!DD52</f>
      </c>
      <c r="H124" s="28">
        <f>IF(Source!BC52&lt;&gt;0,Source!O52/Source!BC52,Source!O52)</f>
        <v>1550.8796068796069</v>
      </c>
      <c r="I124" s="26"/>
      <c r="J124" s="26">
        <f>Source!BC52</f>
        <v>4.07</v>
      </c>
      <c r="K124" s="28">
        <f>Source!O52</f>
        <v>6312.08</v>
      </c>
      <c r="L124" s="26"/>
      <c r="N124">
        <f>IF(Source!BA52&lt;&gt;0,Source!S52/Source!BA52,Source!S52)</f>
        <v>0</v>
      </c>
      <c r="O124">
        <f>IF(Source!BI52=1,(IF(Source!BC52&lt;&gt;0,Source!O52/Source!BC52,Source!O52)),0)</f>
        <v>1550.8796068796069</v>
      </c>
      <c r="P124">
        <f>IF(Source!BI52=2,(IF(Source!BC52&lt;&gt;0,Source!O52/Source!BC52,Source!O52)),0)</f>
        <v>0</v>
      </c>
      <c r="Q124">
        <f>IF(Source!BI52=3,(IF(Source!BC52&lt;&gt;0,Source!O52/Source!BC52,Source!O52)),0)</f>
        <v>0</v>
      </c>
      <c r="R124">
        <f>IF(Source!BI52=4,(IF(Source!BC52&lt;&gt;0,Source!O52/Source!BC52,Source!O52)),0)</f>
        <v>0</v>
      </c>
      <c r="S124">
        <f>IF(Source!BI52=1,Source!O52+Source!X52+Source!Y52,0)</f>
        <v>6312.08</v>
      </c>
      <c r="T124">
        <f>IF(Source!BI52=2,Source!O52+Source!X52+Source!Y52,0)</f>
        <v>0</v>
      </c>
      <c r="U124">
        <f>IF(Source!BI52=3,Source!O52+Source!X52+Source!Y52,0)</f>
        <v>0</v>
      </c>
      <c r="V124">
        <f>IF(Source!BI52=4,Source!O52+Source!X52+Source!Y52,0)</f>
        <v>0</v>
      </c>
      <c r="W124">
        <f>IF(Source!BS52&lt;&gt;0,Source!R52/Source!BS52,Source!R52)</f>
        <v>0</v>
      </c>
    </row>
    <row r="125" spans="1:23" ht="15.75">
      <c r="A125" s="10"/>
      <c r="B125" s="10"/>
      <c r="C125" s="10"/>
      <c r="D125" s="10"/>
      <c r="E125" s="10"/>
      <c r="F125" s="10"/>
      <c r="G125" s="10"/>
      <c r="H125" s="18">
        <f>IF(Source!BA50&lt;&gt;0,Source!S50/Source!BA50,Source!S50)+IF(Source!BB50&lt;&gt;0,Source!Q50/Source!BB50,Source!Q50)+H119+H120+H121+H123+H124</f>
        <v>2159.6936959467766</v>
      </c>
      <c r="I125" s="19"/>
      <c r="J125" s="19"/>
      <c r="K125" s="18">
        <f>Source!S50+Source!Q50+K119+K120+K121+K123+K124</f>
        <v>12707.34</v>
      </c>
      <c r="L125" s="19">
        <f>Source!U50</f>
        <v>25.25094</v>
      </c>
      <c r="M125" s="13">
        <f>H125</f>
        <v>2159.6936959467766</v>
      </c>
      <c r="N125">
        <f>IF(Source!BA50&lt;&gt;0,Source!S50/Source!BA50,Source!S50)</f>
        <v>229.27893738140418</v>
      </c>
      <c r="O125">
        <f>IF(Source!BI50=1,(IF(Source!BA50&lt;&gt;0,Source!S50/Source!BA50,Source!S50)+IF(Source!BB50&lt;&gt;0,Source!Q50/Source!BB50,Source!Q50)+IF(Source!BC50&lt;&gt;0,Source!P50/Source!BC50,Source!P50)+((Source!BZ50/100)*((Source!S50/IF(Source!BA50&lt;&gt;0,Source!BA50,1))+(Source!R50/IF(Source!BS50&lt;&gt;0,Source!BS50,1))))+((Source!CA50/100)*((Source!S50/IF(Source!BA50&lt;&gt;0,Source!BA50,1))+(Source!R50/IF(Source!BS50&lt;&gt;0,Source!BS50,1))))),0)</f>
        <v>1404.4135976666782</v>
      </c>
      <c r="P125">
        <f>IF(Source!BI50=2,(IF(Source!BA50&lt;&gt;0,Source!S50/Source!BA50,Source!S50)+IF(Source!BB50&lt;&gt;0,Source!Q50/Source!BB50,Source!Q50)+IF(Source!BC50&lt;&gt;0,Source!P50/Source!BC50,Source!P50)+((Source!BZ50/100)*((Source!S50/IF(Source!BA50&lt;&gt;0,Source!BA50,1))+(Source!R50/IF(Source!BS50&lt;&gt;0,Source!BS50,1))))+((Source!CA50/100)*((Source!S50/IF(Source!BA50&lt;&gt;0,Source!BA50,1))+(Source!R50/IF(Source!BS50&lt;&gt;0,Source!BS50,1))))),0)</f>
        <v>0</v>
      </c>
      <c r="Q125">
        <f>IF(Source!BI50=3,(IF(Source!BA50&lt;&gt;0,Source!S50/Source!BA50,Source!S50)+IF(Source!BB50&lt;&gt;0,Source!Q50/Source!BB50,Source!Q50)+IF(Source!BC50&lt;&gt;0,Source!P50/Source!BC50,Source!P50)+((Source!BZ50/100)*((Source!S50/IF(Source!BA50&lt;&gt;0,Source!BA50,1))+(Source!R50/IF(Source!BS50&lt;&gt;0,Source!BS50,1))))+((Source!CA50/100)*((Source!S50/IF(Source!BA50&lt;&gt;0,Source!BA50,1))+(Source!R50/IF(Source!BS50&lt;&gt;0,Source!BS50,1))))),0)</f>
        <v>0</v>
      </c>
      <c r="R125">
        <f>IF(Source!BI50=4,(IF(Source!BA50&lt;&gt;0,Source!S50/Source!BA50,Source!S50)+IF(Source!BB50&lt;&gt;0,Source!Q50/Source!BB50,Source!Q50)+IF(Source!BC50&lt;&gt;0,Source!P50/Source!BC50,Source!P50)+((Source!BZ50/100)*((Source!S50/IF(Source!BA50&lt;&gt;0,Source!BA50,1))+(Source!R50/IF(Source!BS50&lt;&gt;0,Source!BS50,1))))+((Source!CA50/100)*((Source!S50/IF(Source!BA50&lt;&gt;0,Source!BA50,1))+(Source!R50/IF(Source!BS50&lt;&gt;0,Source!BS50,1))))),0)</f>
        <v>0</v>
      </c>
      <c r="S125">
        <f>IF(Source!BI50=1,Source!O50+Source!X50+Source!Y50,0)</f>
        <v>9633.35</v>
      </c>
      <c r="T125">
        <f>IF(Source!BI50=2,Source!O50+Source!X50+Source!Y50,0)</f>
        <v>0</v>
      </c>
      <c r="U125">
        <f>IF(Source!BI50=3,Source!O50+Source!X50+Source!Y50,0)</f>
        <v>0</v>
      </c>
      <c r="V125">
        <f>IF(Source!BI50=4,Source!O50+Source!X50+Source!Y50,0)</f>
        <v>0</v>
      </c>
      <c r="W125">
        <f>IF(Source!BS50&lt;&gt;0,Source!R50/Source!BS50,Source!R50)</f>
        <v>0.23719165085388996</v>
      </c>
    </row>
    <row r="127" spans="3:23" s="19" customFormat="1" ht="15.75">
      <c r="C127" s="19" t="s">
        <v>528</v>
      </c>
      <c r="G127" s="53">
        <f>SUM(M26:M126)</f>
        <v>526877.4637710145</v>
      </c>
      <c r="H127" s="53"/>
      <c r="J127" s="53">
        <f>ROUND(Source!AB26+Source!AK26+Source!AL26+Source!AE26*0/100,2)</f>
        <v>1370192.16</v>
      </c>
      <c r="K127" s="53"/>
      <c r="L127" s="19">
        <f>Source!AH26</f>
        <v>1772.07</v>
      </c>
      <c r="N127" s="18">
        <f aca="true" t="shared" si="0" ref="N127:W127">SUM(N26:N126)</f>
        <v>15754.302656546492</v>
      </c>
      <c r="O127" s="18">
        <f t="shared" si="0"/>
        <v>526877.4637710142</v>
      </c>
      <c r="P127" s="18">
        <f t="shared" si="0"/>
        <v>0</v>
      </c>
      <c r="Q127" s="18">
        <f t="shared" si="0"/>
        <v>0</v>
      </c>
      <c r="R127" s="18">
        <f t="shared" si="0"/>
        <v>0</v>
      </c>
      <c r="S127" s="18">
        <f t="shared" si="0"/>
        <v>1370192.1600000001</v>
      </c>
      <c r="T127" s="18">
        <f t="shared" si="0"/>
        <v>0</v>
      </c>
      <c r="U127" s="18">
        <f t="shared" si="0"/>
        <v>0</v>
      </c>
      <c r="V127" s="18">
        <f t="shared" si="0"/>
        <v>0</v>
      </c>
      <c r="W127" s="19">
        <f t="shared" si="0"/>
        <v>960.0265654648958</v>
      </c>
    </row>
    <row r="130" spans="3:11" ht="18">
      <c r="C130" s="30" t="s">
        <v>529</v>
      </c>
      <c r="D130" s="52" t="str">
        <f>Source!G54</f>
        <v>Устройство приямков</v>
      </c>
      <c r="E130" s="52"/>
      <c r="F130" s="52"/>
      <c r="G130" s="52"/>
      <c r="H130" s="52"/>
      <c r="I130" s="52"/>
      <c r="J130" s="52"/>
      <c r="K130" s="52"/>
    </row>
    <row r="131" spans="3:12" ht="18">
      <c r="C131" s="54" t="str">
        <f>Source!H67</f>
        <v>ПРЯМЫЕ ЗАТРАТЫ</v>
      </c>
      <c r="D131" s="54"/>
      <c r="E131" s="54"/>
      <c r="F131" s="54"/>
      <c r="G131" s="54"/>
      <c r="H131" s="54"/>
      <c r="I131" s="54"/>
      <c r="J131" s="55">
        <f>Source!F67</f>
        <v>1065660.4</v>
      </c>
      <c r="K131" s="56"/>
      <c r="L131" s="29"/>
    </row>
    <row r="132" spans="3:12" ht="18">
      <c r="C132" s="54" t="str">
        <f>Source!H68</f>
        <v>НАКЛАДНЫЕ  РАСХОДЫ</v>
      </c>
      <c r="D132" s="54"/>
      <c r="E132" s="54"/>
      <c r="F132" s="54"/>
      <c r="G132" s="54"/>
      <c r="H132" s="54"/>
      <c r="I132" s="54"/>
      <c r="J132" s="55">
        <f>Source!F68</f>
        <v>181585.74</v>
      </c>
      <c r="K132" s="56"/>
      <c r="L132" s="29"/>
    </row>
    <row r="133" spans="3:12" ht="18">
      <c r="C133" s="54" t="str">
        <f>Source!H69</f>
        <v>СМЕТНАЯ ПРИБЫЛЬ</v>
      </c>
      <c r="D133" s="54"/>
      <c r="E133" s="54"/>
      <c r="F133" s="54"/>
      <c r="G133" s="54"/>
      <c r="H133" s="54"/>
      <c r="I133" s="54"/>
      <c r="J133" s="55">
        <f>Source!F69</f>
        <v>122946.02</v>
      </c>
      <c r="K133" s="56"/>
      <c r="L133" s="29"/>
    </row>
    <row r="134" spans="3:12" ht="18">
      <c r="C134" s="54" t="str">
        <f>Source!H70</f>
        <v>ИТОГО</v>
      </c>
      <c r="D134" s="54"/>
      <c r="E134" s="54"/>
      <c r="F134" s="54"/>
      <c r="G134" s="54"/>
      <c r="H134" s="54"/>
      <c r="I134" s="54"/>
      <c r="J134" s="55">
        <f>Source!F70</f>
        <v>1370192.16</v>
      </c>
      <c r="K134" s="56"/>
      <c r="L134" s="29"/>
    </row>
    <row r="135" spans="3:12" ht="18">
      <c r="C135" s="54" t="str">
        <f>Source!H73</f>
        <v>ЗИМНЕЕ УДОРОЖАНИЕ %</v>
      </c>
      <c r="D135" s="54"/>
      <c r="E135" s="54"/>
      <c r="F135" s="54"/>
      <c r="G135" s="54"/>
      <c r="H135" s="54"/>
      <c r="I135" s="54"/>
      <c r="J135" s="55">
        <f>Source!F73</f>
        <v>1.2</v>
      </c>
      <c r="K135" s="56"/>
      <c r="L135" s="29"/>
    </row>
    <row r="136" spans="3:12" ht="18">
      <c r="C136" s="54" t="str">
        <f>Source!H74</f>
        <v>С ЗИМНИМ УДОРОЖАНИЕМ</v>
      </c>
      <c r="D136" s="54"/>
      <c r="E136" s="54"/>
      <c r="F136" s="54"/>
      <c r="G136" s="54"/>
      <c r="H136" s="54"/>
      <c r="I136" s="54"/>
      <c r="J136" s="55">
        <f>Source!F74</f>
        <v>1386634.47</v>
      </c>
      <c r="K136" s="56"/>
      <c r="L136" s="29"/>
    </row>
    <row r="137" spans="3:12" ht="18">
      <c r="C137" s="54" t="str">
        <f>Source!H77</f>
        <v>НДС 18%</v>
      </c>
      <c r="D137" s="54"/>
      <c r="E137" s="54"/>
      <c r="F137" s="54"/>
      <c r="G137" s="54"/>
      <c r="H137" s="54"/>
      <c r="I137" s="54"/>
      <c r="J137" s="55">
        <f>Source!F77</f>
        <v>249594.2</v>
      </c>
      <c r="K137" s="56"/>
      <c r="L137" s="29"/>
    </row>
    <row r="138" spans="3:12" ht="18">
      <c r="C138" s="54" t="str">
        <f>Source!H78</f>
        <v>ВСЕГО</v>
      </c>
      <c r="D138" s="54"/>
      <c r="E138" s="54"/>
      <c r="F138" s="54"/>
      <c r="G138" s="54"/>
      <c r="H138" s="54"/>
      <c r="I138" s="54"/>
      <c r="J138" s="55">
        <f>Source!F78</f>
        <v>1636228.64</v>
      </c>
      <c r="K138" s="56"/>
      <c r="L138" s="29"/>
    </row>
    <row r="142" spans="1:8" s="8" customFormat="1" ht="12.75">
      <c r="A142" s="8" t="s">
        <v>530</v>
      </c>
      <c r="C142" s="31" t="str">
        <f>IF(Source!AO12&lt;&gt;"",Source!AO12," ")</f>
        <v> </v>
      </c>
      <c r="D142" s="31"/>
      <c r="E142" s="31"/>
      <c r="F142" s="31"/>
      <c r="G142" s="31"/>
      <c r="H142" s="8" t="str">
        <f>IF(Source!R12&lt;&gt;"",Source!R12," ")</f>
        <v> </v>
      </c>
    </row>
    <row r="143" spans="3:7" s="32" customFormat="1" ht="11.25">
      <c r="C143" s="57" t="s">
        <v>531</v>
      </c>
      <c r="D143" s="57"/>
      <c r="E143" s="57"/>
      <c r="F143" s="57"/>
      <c r="G143" s="57"/>
    </row>
    <row r="145" spans="1:8" s="8" customFormat="1" ht="12.75">
      <c r="A145" s="8" t="s">
        <v>532</v>
      </c>
      <c r="C145" s="31" t="str">
        <f>IF(Source!AP12&lt;&gt;"",Source!AP12," ")</f>
        <v> </v>
      </c>
      <c r="D145" s="31"/>
      <c r="E145" s="31"/>
      <c r="F145" s="31"/>
      <c r="G145" s="31"/>
      <c r="H145" s="8" t="str">
        <f>IF(Source!S12&lt;&gt;"",Source!S12," ")</f>
        <v> </v>
      </c>
    </row>
    <row r="146" spans="3:7" s="32" customFormat="1" ht="11.25">
      <c r="C146" s="57" t="s">
        <v>531</v>
      </c>
      <c r="D146" s="57"/>
      <c r="E146" s="57"/>
      <c r="F146" s="57"/>
      <c r="G146" s="57"/>
    </row>
  </sheetData>
  <mergeCells count="48">
    <mergeCell ref="C143:G143"/>
    <mergeCell ref="C146:G146"/>
    <mergeCell ref="C137:I137"/>
    <mergeCell ref="J137:K137"/>
    <mergeCell ref="C138:I138"/>
    <mergeCell ref="J138:K138"/>
    <mergeCell ref="C135:I135"/>
    <mergeCell ref="J135:K135"/>
    <mergeCell ref="C136:I136"/>
    <mergeCell ref="J136:K136"/>
    <mergeCell ref="C133:I133"/>
    <mergeCell ref="J133:K133"/>
    <mergeCell ref="C134:I134"/>
    <mergeCell ref="J134:K134"/>
    <mergeCell ref="C131:I131"/>
    <mergeCell ref="J131:K131"/>
    <mergeCell ref="C132:I132"/>
    <mergeCell ref="J132:K132"/>
    <mergeCell ref="D24:K24"/>
    <mergeCell ref="J127:K127"/>
    <mergeCell ref="G127:H127"/>
    <mergeCell ref="D130:K130"/>
    <mergeCell ref="A3:L3"/>
    <mergeCell ref="G12:H12"/>
    <mergeCell ref="I12:J12"/>
    <mergeCell ref="K12:L12"/>
    <mergeCell ref="C13:F13"/>
    <mergeCell ref="G13:H13"/>
    <mergeCell ref="I13:J13"/>
    <mergeCell ref="K13:L13"/>
    <mergeCell ref="C14:F14"/>
    <mergeCell ref="G14:H14"/>
    <mergeCell ref="I14:J14"/>
    <mergeCell ref="K14:L14"/>
    <mergeCell ref="K16:L16"/>
    <mergeCell ref="C15:F15"/>
    <mergeCell ref="G15:H15"/>
    <mergeCell ref="I15:J15"/>
    <mergeCell ref="K15:L15"/>
    <mergeCell ref="B5:L5"/>
    <mergeCell ref="B6:L6"/>
    <mergeCell ref="A8:L8"/>
    <mergeCell ref="G11:H11"/>
    <mergeCell ref="I11:J11"/>
    <mergeCell ref="C12:F12"/>
    <mergeCell ref="C16:F16"/>
    <mergeCell ref="G16:H16"/>
    <mergeCell ref="I16:J16"/>
  </mergeCells>
  <hyperlinks>
    <hyperlink ref="A1" r:id="rId1" display="http://smety.moy.su/"/>
  </hyperlinks>
  <printOptions/>
  <pageMargins left="0.78740157480315" right="0.196850393700787" top="0.22" bottom="0.393700787401575" header="0.11811023622047198" footer="0.11811023622047198"/>
  <pageSetup horizontalDpi="600" verticalDpi="600" orientation="portrait" paperSize="9" scale="55" r:id="rId2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240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0</v>
      </c>
      <c r="L1">
        <v>21359</v>
      </c>
    </row>
    <row r="12" spans="1:103" ht="12.75">
      <c r="A12" s="1">
        <v>1</v>
      </c>
      <c r="B12" s="1">
        <v>1</v>
      </c>
      <c r="C12" s="1">
        <v>0</v>
      </c>
      <c r="D12" s="1">
        <f>ROW(A167)</f>
        <v>167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2007</v>
      </c>
      <c r="Q12" s="1">
        <v>12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-1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9104486</v>
      </c>
      <c r="BE12" s="1" t="s">
        <v>7</v>
      </c>
      <c r="BF12" s="1" t="s">
        <v>8</v>
      </c>
      <c r="BG12" s="1">
        <v>5677303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1</v>
      </c>
      <c r="BX12" s="1">
        <v>0</v>
      </c>
      <c r="BY12" s="1">
        <v>1</v>
      </c>
      <c r="BZ12" s="1">
        <v>0</v>
      </c>
      <c r="CA12" s="1">
        <v>5439773</v>
      </c>
      <c r="CB12" s="1">
        <v>5439769</v>
      </c>
      <c r="CC12" s="1">
        <v>5439767</v>
      </c>
      <c r="CD12" s="1">
        <v>5439765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3410997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11</v>
      </c>
      <c r="CQ12" s="1" t="s">
        <v>11</v>
      </c>
      <c r="CR12" s="1" t="s">
        <v>12</v>
      </c>
      <c r="CS12" s="1">
        <v>3395381</v>
      </c>
      <c r="CT12" s="1">
        <v>0</v>
      </c>
      <c r="CU12" s="1">
        <v>0</v>
      </c>
      <c r="CV12" s="1">
        <v>5633627</v>
      </c>
      <c r="CW12" s="1">
        <v>7252965</v>
      </c>
      <c r="CX12" s="1">
        <v>8946656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B167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№8 Устройство входов в цокольный этаж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2886430.26</v>
      </c>
      <c r="P18" s="2">
        <f t="shared" si="0"/>
        <v>2387820.5</v>
      </c>
      <c r="Q18" s="2">
        <f t="shared" si="0"/>
        <v>115233.01</v>
      </c>
      <c r="R18" s="2">
        <f t="shared" si="0"/>
        <v>23539.41</v>
      </c>
      <c r="S18" s="2">
        <f t="shared" si="0"/>
        <v>383376.75</v>
      </c>
      <c r="T18" s="2">
        <f t="shared" si="0"/>
        <v>0</v>
      </c>
      <c r="U18" s="2">
        <f t="shared" si="0"/>
        <v>4111.86</v>
      </c>
      <c r="V18" s="2">
        <f t="shared" si="0"/>
        <v>222.26</v>
      </c>
      <c r="W18" s="2">
        <f t="shared" si="0"/>
        <v>0</v>
      </c>
      <c r="X18" s="2">
        <f t="shared" si="0"/>
        <v>432786.66</v>
      </c>
      <c r="Y18" s="2">
        <f t="shared" si="0"/>
        <v>291266.26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0</v>
      </c>
      <c r="C20" s="1"/>
      <c r="D20" s="1">
        <f>ROW(A141)</f>
        <v>141</v>
      </c>
      <c r="E20" s="1"/>
      <c r="F20" s="1" t="s">
        <v>13</v>
      </c>
      <c r="G20" s="1" t="s">
        <v>14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15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B141</f>
        <v>0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Устройство входов в цокольный этаж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2886430.26</v>
      </c>
      <c r="P22" s="2">
        <f t="shared" si="1"/>
        <v>2387820.5</v>
      </c>
      <c r="Q22" s="2">
        <f t="shared" si="1"/>
        <v>115233.01</v>
      </c>
      <c r="R22" s="2">
        <f t="shared" si="1"/>
        <v>23539.41</v>
      </c>
      <c r="S22" s="2">
        <f t="shared" si="1"/>
        <v>383376.75</v>
      </c>
      <c r="T22" s="2">
        <f t="shared" si="1"/>
        <v>0</v>
      </c>
      <c r="U22" s="2">
        <f t="shared" si="1"/>
        <v>4111.86</v>
      </c>
      <c r="V22" s="2">
        <f t="shared" si="1"/>
        <v>222.26</v>
      </c>
      <c r="W22" s="2">
        <f t="shared" si="1"/>
        <v>0</v>
      </c>
      <c r="X22" s="2">
        <f t="shared" si="1"/>
        <v>432786.66</v>
      </c>
      <c r="Y22" s="2">
        <f t="shared" si="1"/>
        <v>291266.26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</row>
    <row r="23" ht="12.75">
      <c r="G23">
        <v>0</v>
      </c>
    </row>
    <row r="24" spans="1:59" ht="12.75">
      <c r="A24" s="1">
        <v>4</v>
      </c>
      <c r="B24" s="1">
        <v>1</v>
      </c>
      <c r="C24" s="1"/>
      <c r="D24" s="1">
        <f>ROW(A54)</f>
        <v>54</v>
      </c>
      <c r="E24" s="1"/>
      <c r="F24" s="1" t="s">
        <v>16</v>
      </c>
      <c r="G24" s="1" t="s">
        <v>17</v>
      </c>
      <c r="H24" s="1"/>
      <c r="I24" s="1"/>
      <c r="J24" s="1"/>
      <c r="K24" s="1"/>
      <c r="L24" s="1"/>
      <c r="M24" s="1"/>
      <c r="N24" s="1" t="s">
        <v>3</v>
      </c>
      <c r="O24" s="1"/>
      <c r="P24" s="1"/>
      <c r="Q24" s="1"/>
      <c r="R24" s="1" t="s">
        <v>3</v>
      </c>
      <c r="S24" s="1" t="s">
        <v>3</v>
      </c>
      <c r="T24" s="1" t="s">
        <v>3</v>
      </c>
      <c r="U24" s="1" t="s">
        <v>3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BE24" t="s">
        <v>18</v>
      </c>
      <c r="BF24">
        <v>0</v>
      </c>
      <c r="BG24">
        <v>0</v>
      </c>
    </row>
    <row r="26" spans="1:39" ht="12.75">
      <c r="A26" s="2">
        <v>52</v>
      </c>
      <c r="B26" s="2">
        <f aca="true" t="shared" si="2" ref="B26:AM26">B54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Устройство приямков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1065660.4</v>
      </c>
      <c r="P26" s="2">
        <f t="shared" si="2"/>
        <v>848430.1</v>
      </c>
      <c r="Q26" s="2">
        <f t="shared" si="2"/>
        <v>51179.95</v>
      </c>
      <c r="R26" s="2">
        <f t="shared" si="2"/>
        <v>10118.68</v>
      </c>
      <c r="S26" s="2">
        <f t="shared" si="2"/>
        <v>166050.35</v>
      </c>
      <c r="T26" s="2">
        <f t="shared" si="2"/>
        <v>0</v>
      </c>
      <c r="U26" s="2">
        <f t="shared" si="2"/>
        <v>1772.07</v>
      </c>
      <c r="V26" s="2">
        <f t="shared" si="2"/>
        <v>101.23</v>
      </c>
      <c r="W26" s="2">
        <f t="shared" si="2"/>
        <v>0</v>
      </c>
      <c r="X26" s="2">
        <f t="shared" si="2"/>
        <v>181585.74</v>
      </c>
      <c r="Y26" s="2">
        <f t="shared" si="2"/>
        <v>122946.02</v>
      </c>
      <c r="Z26" s="2">
        <f t="shared" si="2"/>
        <v>0</v>
      </c>
      <c r="AA26" s="2">
        <f t="shared" si="2"/>
        <v>0</v>
      </c>
      <c r="AB26" s="2">
        <f t="shared" si="2"/>
        <v>1065660.4</v>
      </c>
      <c r="AC26" s="2">
        <f t="shared" si="2"/>
        <v>848430.1</v>
      </c>
      <c r="AD26" s="2">
        <f t="shared" si="2"/>
        <v>51179.95</v>
      </c>
      <c r="AE26" s="2">
        <f t="shared" si="2"/>
        <v>10118.68</v>
      </c>
      <c r="AF26" s="2">
        <f t="shared" si="2"/>
        <v>166050.35</v>
      </c>
      <c r="AG26" s="2">
        <f t="shared" si="2"/>
        <v>0</v>
      </c>
      <c r="AH26" s="2">
        <f t="shared" si="2"/>
        <v>1772.07</v>
      </c>
      <c r="AI26" s="2">
        <f t="shared" si="2"/>
        <v>101.23</v>
      </c>
      <c r="AJ26" s="2">
        <f t="shared" si="2"/>
        <v>0</v>
      </c>
      <c r="AK26" s="2">
        <f t="shared" si="2"/>
        <v>181585.74</v>
      </c>
      <c r="AL26" s="2">
        <f t="shared" si="2"/>
        <v>122946.02</v>
      </c>
      <c r="AM26" s="2">
        <f t="shared" si="2"/>
        <v>0</v>
      </c>
    </row>
    <row r="28" spans="1:154" ht="12.75">
      <c r="A28">
        <v>17</v>
      </c>
      <c r="B28">
        <v>1</v>
      </c>
      <c r="C28">
        <f>ROW(SmtRes!A1)</f>
        <v>1</v>
      </c>
      <c r="D28">
        <f>ROW(EtalonRes!A1)</f>
        <v>1</v>
      </c>
      <c r="E28" t="s">
        <v>19</v>
      </c>
      <c r="F28" t="s">
        <v>20</v>
      </c>
      <c r="G28" t="s">
        <v>21</v>
      </c>
      <c r="H28" t="s">
        <v>22</v>
      </c>
      <c r="I28">
        <v>0.2</v>
      </c>
      <c r="J28">
        <v>0</v>
      </c>
      <c r="O28">
        <f aca="true" t="shared" si="3" ref="O28:O52">ROUND(CP28,2)</f>
        <v>2532.13</v>
      </c>
      <c r="P28">
        <f aca="true" t="shared" si="4" ref="P28:P52">ROUND(CQ28*I28,2)</f>
        <v>0</v>
      </c>
      <c r="Q28">
        <f aca="true" t="shared" si="5" ref="Q28:Q52">ROUND(CR28*I28,2)</f>
        <v>0</v>
      </c>
      <c r="R28">
        <f aca="true" t="shared" si="6" ref="R28:R52">ROUND(CS28*I28,2)</f>
        <v>0</v>
      </c>
      <c r="S28">
        <f aca="true" t="shared" si="7" ref="S28:S52">ROUND(CT28*I28,2)</f>
        <v>2532.13</v>
      </c>
      <c r="T28">
        <f aca="true" t="shared" si="8" ref="T28:T52">ROUND(CU28*I28,2)</f>
        <v>0</v>
      </c>
      <c r="U28">
        <f aca="true" t="shared" si="9" ref="U28:U52">CV28*I28</f>
        <v>30.8</v>
      </c>
      <c r="V28">
        <f aca="true" t="shared" si="10" ref="V28:V52">CW28*I28</f>
        <v>0</v>
      </c>
      <c r="W28">
        <f aca="true" t="shared" si="11" ref="W28:W52">ROUND(CX28*I28,2)</f>
        <v>0</v>
      </c>
      <c r="X28">
        <f aca="true" t="shared" si="12" ref="X28:X52">ROUND(CY28,2)</f>
        <v>1904.16</v>
      </c>
      <c r="Y28">
        <f aca="true" t="shared" si="13" ref="Y28:Y52">ROUND(CZ28,2)</f>
        <v>1139.46</v>
      </c>
      <c r="AA28">
        <v>0</v>
      </c>
      <c r="AB28">
        <f aca="true" t="shared" si="14" ref="AB28:AB52">(AC28+AD28+AF28)</f>
        <v>1201.2</v>
      </c>
      <c r="AC28">
        <f aca="true" t="shared" si="15" ref="AC28:AF29">(ES28)</f>
        <v>0</v>
      </c>
      <c r="AD28">
        <f t="shared" si="15"/>
        <v>0</v>
      </c>
      <c r="AE28">
        <f t="shared" si="15"/>
        <v>0</v>
      </c>
      <c r="AF28">
        <f t="shared" si="15"/>
        <v>1201.2</v>
      </c>
      <c r="AG28">
        <f>(AP28)</f>
        <v>0</v>
      </c>
      <c r="AH28">
        <f>(EW28)</f>
        <v>154</v>
      </c>
      <c r="AI28">
        <f>(EX28)</f>
        <v>0</v>
      </c>
      <c r="AJ28">
        <f>(AS28)</f>
        <v>0</v>
      </c>
      <c r="AK28">
        <v>1201.2</v>
      </c>
      <c r="AL28">
        <v>0</v>
      </c>
      <c r="AM28">
        <v>0</v>
      </c>
      <c r="AN28">
        <v>0</v>
      </c>
      <c r="AO28">
        <v>1201.2</v>
      </c>
      <c r="AP28">
        <v>0</v>
      </c>
      <c r="AQ28">
        <v>154</v>
      </c>
      <c r="AR28">
        <v>0</v>
      </c>
      <c r="AS28">
        <v>0</v>
      </c>
      <c r="AT28">
        <f aca="true" t="shared" si="16" ref="AT28:AT52">BZ28</f>
        <v>75.2</v>
      </c>
      <c r="AU28">
        <f aca="true" t="shared" si="17" ref="AU28:AU52">CA28</f>
        <v>45</v>
      </c>
      <c r="AV28">
        <v>1</v>
      </c>
      <c r="AW28">
        <v>1</v>
      </c>
      <c r="AX28">
        <v>1</v>
      </c>
      <c r="AY28">
        <v>1</v>
      </c>
      <c r="AZ28">
        <v>10.32</v>
      </c>
      <c r="BA28">
        <v>10.54</v>
      </c>
      <c r="BB28">
        <v>1</v>
      </c>
      <c r="BC28">
        <v>1</v>
      </c>
      <c r="BH28">
        <v>0</v>
      </c>
      <c r="BI28">
        <v>1</v>
      </c>
      <c r="BJ28" t="s">
        <v>23</v>
      </c>
      <c r="BM28">
        <v>2</v>
      </c>
      <c r="BN28">
        <v>0</v>
      </c>
      <c r="BO28" t="s">
        <v>20</v>
      </c>
      <c r="BP28">
        <v>1</v>
      </c>
      <c r="BQ28">
        <v>2</v>
      </c>
      <c r="BR28">
        <v>0</v>
      </c>
      <c r="BS28">
        <v>10.54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75.2</v>
      </c>
      <c r="CA28">
        <v>45</v>
      </c>
      <c r="CF28">
        <v>0</v>
      </c>
      <c r="CG28">
        <v>0</v>
      </c>
      <c r="CM28">
        <v>0</v>
      </c>
      <c r="CO28">
        <v>0</v>
      </c>
      <c r="CP28">
        <f aca="true" t="shared" si="18" ref="CP28:CP52">(P28+Q28+S28)</f>
        <v>2532.13</v>
      </c>
      <c r="CQ28">
        <f aca="true" t="shared" si="19" ref="CQ28:CQ52">(AC28)*BC28</f>
        <v>0</v>
      </c>
      <c r="CR28">
        <f aca="true" t="shared" si="20" ref="CR28:CR52">(AD28)*BB28</f>
        <v>0</v>
      </c>
      <c r="CS28">
        <f aca="true" t="shared" si="21" ref="CS28:CS52">(AE28)*BS28</f>
        <v>0</v>
      </c>
      <c r="CT28">
        <f aca="true" t="shared" si="22" ref="CT28:CT52">(AF28)*BA28</f>
        <v>12660.648</v>
      </c>
      <c r="CU28">
        <f aca="true" t="shared" si="23" ref="CU28:CU52">(AG28)*BT28</f>
        <v>0</v>
      </c>
      <c r="CV28">
        <f aca="true" t="shared" si="24" ref="CV28:CV52">(AH28)*BU28</f>
        <v>154</v>
      </c>
      <c r="CW28">
        <f aca="true" t="shared" si="25" ref="CW28:CW52">(AI28)*BV28</f>
        <v>0</v>
      </c>
      <c r="CX28">
        <f aca="true" t="shared" si="26" ref="CX28:CX52">(AJ28)*BW28</f>
        <v>0</v>
      </c>
      <c r="CY28">
        <f aca="true" t="shared" si="27" ref="CY28:CY52">(((S28+R28)*BZ28)/100)</f>
        <v>1904.16176</v>
      </c>
      <c r="CZ28">
        <f aca="true" t="shared" si="28" ref="CZ28:CZ52">(((S28+R28)*CA28)/100)</f>
        <v>1139.4585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1007</v>
      </c>
      <c r="DV28" t="s">
        <v>22</v>
      </c>
      <c r="DW28" t="s">
        <v>24</v>
      </c>
      <c r="DX28">
        <v>100</v>
      </c>
      <c r="EE28">
        <v>5677316</v>
      </c>
      <c r="EF28">
        <v>2</v>
      </c>
      <c r="EG28" t="s">
        <v>25</v>
      </c>
      <c r="EH28">
        <v>0</v>
      </c>
      <c r="EJ28">
        <v>1</v>
      </c>
      <c r="EK28">
        <v>2</v>
      </c>
      <c r="EL28" t="s">
        <v>26</v>
      </c>
      <c r="EM28" t="s">
        <v>27</v>
      </c>
      <c r="EP28" t="s">
        <v>28</v>
      </c>
      <c r="EQ28">
        <v>0</v>
      </c>
      <c r="ER28">
        <v>1201.2</v>
      </c>
      <c r="ES28">
        <v>0</v>
      </c>
      <c r="ET28">
        <v>0</v>
      </c>
      <c r="EU28">
        <v>0</v>
      </c>
      <c r="EV28">
        <v>1201.2</v>
      </c>
      <c r="EW28">
        <v>154</v>
      </c>
      <c r="EX28">
        <v>0</v>
      </c>
    </row>
    <row r="29" spans="1:154" ht="12.75">
      <c r="A29">
        <v>17</v>
      </c>
      <c r="B29">
        <v>1</v>
      </c>
      <c r="C29">
        <f>ROW(SmtRes!A23)</f>
        <v>23</v>
      </c>
      <c r="D29">
        <f>ROW(EtalonRes!A23)</f>
        <v>23</v>
      </c>
      <c r="E29" t="s">
        <v>29</v>
      </c>
      <c r="F29" t="s">
        <v>30</v>
      </c>
      <c r="G29" t="s">
        <v>31</v>
      </c>
      <c r="H29" t="s">
        <v>32</v>
      </c>
      <c r="I29">
        <v>6.75</v>
      </c>
      <c r="J29">
        <v>0</v>
      </c>
      <c r="O29">
        <f t="shared" si="3"/>
        <v>43302.47</v>
      </c>
      <c r="P29">
        <f t="shared" si="4"/>
        <v>32223.09</v>
      </c>
      <c r="Q29">
        <f t="shared" si="5"/>
        <v>7830.9</v>
      </c>
      <c r="R29">
        <f t="shared" si="6"/>
        <v>1491.91</v>
      </c>
      <c r="S29">
        <f t="shared" si="7"/>
        <v>3248.48</v>
      </c>
      <c r="T29">
        <f t="shared" si="8"/>
        <v>0</v>
      </c>
      <c r="U29">
        <f t="shared" si="9"/>
        <v>33.1425</v>
      </c>
      <c r="V29">
        <f t="shared" si="10"/>
        <v>11.205</v>
      </c>
      <c r="W29">
        <f t="shared" si="11"/>
        <v>0</v>
      </c>
      <c r="X29">
        <f t="shared" si="12"/>
        <v>5792.76</v>
      </c>
      <c r="Y29">
        <f t="shared" si="13"/>
        <v>3792.31</v>
      </c>
      <c r="AA29">
        <v>0</v>
      </c>
      <c r="AB29">
        <f t="shared" si="14"/>
        <v>1134.6000000000001</v>
      </c>
      <c r="AC29">
        <f t="shared" si="15"/>
        <v>799.63</v>
      </c>
      <c r="AD29">
        <f t="shared" si="15"/>
        <v>289.31</v>
      </c>
      <c r="AE29">
        <f t="shared" si="15"/>
        <v>20.97</v>
      </c>
      <c r="AF29">
        <f t="shared" si="15"/>
        <v>45.66</v>
      </c>
      <c r="AG29">
        <f>(AP29)</f>
        <v>0</v>
      </c>
      <c r="AH29">
        <f>(EW29)</f>
        <v>4.91</v>
      </c>
      <c r="AI29">
        <f>(EX29)</f>
        <v>1.66</v>
      </c>
      <c r="AJ29">
        <f>(AS29)</f>
        <v>0</v>
      </c>
      <c r="AK29">
        <v>1134.6</v>
      </c>
      <c r="AL29">
        <v>799.63</v>
      </c>
      <c r="AM29">
        <v>289.31</v>
      </c>
      <c r="AN29">
        <v>20.97</v>
      </c>
      <c r="AO29">
        <v>45.66</v>
      </c>
      <c r="AP29">
        <v>0</v>
      </c>
      <c r="AQ29">
        <v>4.91</v>
      </c>
      <c r="AR29">
        <v>1.66</v>
      </c>
      <c r="AS29">
        <v>0</v>
      </c>
      <c r="AT29">
        <f t="shared" si="16"/>
        <v>122.2</v>
      </c>
      <c r="AU29">
        <f t="shared" si="17"/>
        <v>80</v>
      </c>
      <c r="AV29">
        <v>1</v>
      </c>
      <c r="AW29">
        <v>1</v>
      </c>
      <c r="AX29">
        <v>1</v>
      </c>
      <c r="AY29">
        <v>1</v>
      </c>
      <c r="AZ29">
        <v>6.15</v>
      </c>
      <c r="BA29">
        <v>10.54</v>
      </c>
      <c r="BB29">
        <v>4.01</v>
      </c>
      <c r="BC29">
        <v>5.97</v>
      </c>
      <c r="BH29">
        <v>0</v>
      </c>
      <c r="BI29">
        <v>1</v>
      </c>
      <c r="BJ29" t="s">
        <v>33</v>
      </c>
      <c r="BM29">
        <v>7</v>
      </c>
      <c r="BN29">
        <v>0</v>
      </c>
      <c r="BO29" t="s">
        <v>30</v>
      </c>
      <c r="BP29">
        <v>1</v>
      </c>
      <c r="BQ29">
        <v>2</v>
      </c>
      <c r="BR29">
        <v>0</v>
      </c>
      <c r="BS29">
        <v>10.54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122.2</v>
      </c>
      <c r="CA29">
        <v>80</v>
      </c>
      <c r="CF29">
        <v>0</v>
      </c>
      <c r="CG29">
        <v>0</v>
      </c>
      <c r="CM29">
        <v>0</v>
      </c>
      <c r="CO29">
        <v>0</v>
      </c>
      <c r="CP29">
        <f t="shared" si="18"/>
        <v>43302.47</v>
      </c>
      <c r="CQ29">
        <f t="shared" si="19"/>
        <v>4773.7910999999995</v>
      </c>
      <c r="CR29">
        <f t="shared" si="20"/>
        <v>1160.1331</v>
      </c>
      <c r="CS29">
        <f t="shared" si="21"/>
        <v>221.02379999999997</v>
      </c>
      <c r="CT29">
        <f t="shared" si="22"/>
        <v>481.2563999999999</v>
      </c>
      <c r="CU29">
        <f t="shared" si="23"/>
        <v>0</v>
      </c>
      <c r="CV29">
        <f t="shared" si="24"/>
        <v>4.91</v>
      </c>
      <c r="CW29">
        <f t="shared" si="25"/>
        <v>1.66</v>
      </c>
      <c r="CX29">
        <f t="shared" si="26"/>
        <v>0</v>
      </c>
      <c r="CY29">
        <f t="shared" si="27"/>
        <v>5792.75658</v>
      </c>
      <c r="CZ29">
        <f t="shared" si="28"/>
        <v>3792.312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1007</v>
      </c>
      <c r="DV29" t="s">
        <v>32</v>
      </c>
      <c r="DW29" t="s">
        <v>34</v>
      </c>
      <c r="DX29">
        <v>1</v>
      </c>
      <c r="EE29">
        <v>5677321</v>
      </c>
      <c r="EF29">
        <v>2</v>
      </c>
      <c r="EG29" t="s">
        <v>25</v>
      </c>
      <c r="EH29">
        <v>0</v>
      </c>
      <c r="EJ29">
        <v>1</v>
      </c>
      <c r="EK29">
        <v>7</v>
      </c>
      <c r="EL29" t="s">
        <v>35</v>
      </c>
      <c r="EM29" t="s">
        <v>36</v>
      </c>
      <c r="EP29" t="s">
        <v>514</v>
      </c>
      <c r="EQ29">
        <v>0</v>
      </c>
      <c r="ER29">
        <v>1134.6</v>
      </c>
      <c r="ES29">
        <v>799.63</v>
      </c>
      <c r="ET29">
        <v>289.31</v>
      </c>
      <c r="EU29">
        <v>20.97</v>
      </c>
      <c r="EV29">
        <v>45.66</v>
      </c>
      <c r="EW29">
        <v>4.91</v>
      </c>
      <c r="EX29">
        <v>1.66</v>
      </c>
    </row>
    <row r="30" spans="1:154" ht="12.75">
      <c r="A30">
        <v>18</v>
      </c>
      <c r="B30">
        <v>1</v>
      </c>
      <c r="C30">
        <v>13</v>
      </c>
      <c r="E30" t="s">
        <v>37</v>
      </c>
      <c r="F30" t="s">
        <v>38</v>
      </c>
      <c r="G30" t="s">
        <v>39</v>
      </c>
      <c r="H30" t="s">
        <v>40</v>
      </c>
      <c r="I30">
        <f>I29*J30</f>
        <v>381.999983</v>
      </c>
      <c r="J30">
        <v>56.592590074074074</v>
      </c>
      <c r="O30">
        <f t="shared" si="3"/>
        <v>100115.7</v>
      </c>
      <c r="P30">
        <f t="shared" si="4"/>
        <v>100115.7</v>
      </c>
      <c r="Q30">
        <f t="shared" si="5"/>
        <v>0</v>
      </c>
      <c r="R30">
        <f t="shared" si="6"/>
        <v>0</v>
      </c>
      <c r="S30">
        <f t="shared" si="7"/>
        <v>0</v>
      </c>
      <c r="T30">
        <f t="shared" si="8"/>
        <v>0</v>
      </c>
      <c r="U30">
        <f t="shared" si="9"/>
        <v>0</v>
      </c>
      <c r="V30">
        <f t="shared" si="10"/>
        <v>0</v>
      </c>
      <c r="W30">
        <f t="shared" si="11"/>
        <v>0</v>
      </c>
      <c r="X30">
        <f t="shared" si="12"/>
        <v>0</v>
      </c>
      <c r="Y30">
        <f t="shared" si="13"/>
        <v>0</v>
      </c>
      <c r="AA30">
        <v>0</v>
      </c>
      <c r="AB30">
        <f t="shared" si="14"/>
        <v>43.9</v>
      </c>
      <c r="AC30">
        <f aca="true" t="shared" si="29" ref="AC30:AJ34">AL30</f>
        <v>43.9</v>
      </c>
      <c r="AD30">
        <f t="shared" si="29"/>
        <v>0</v>
      </c>
      <c r="AE30">
        <f t="shared" si="29"/>
        <v>0</v>
      </c>
      <c r="AF30">
        <f t="shared" si="29"/>
        <v>0</v>
      </c>
      <c r="AG30">
        <f t="shared" si="29"/>
        <v>0</v>
      </c>
      <c r="AH30">
        <f t="shared" si="29"/>
        <v>0</v>
      </c>
      <c r="AI30">
        <f t="shared" si="29"/>
        <v>0</v>
      </c>
      <c r="AJ30">
        <f t="shared" si="29"/>
        <v>0</v>
      </c>
      <c r="AK30">
        <v>43.9</v>
      </c>
      <c r="AL30">
        <v>43.9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f t="shared" si="16"/>
        <v>122.2</v>
      </c>
      <c r="AU30">
        <f t="shared" si="17"/>
        <v>80</v>
      </c>
      <c r="AV30">
        <v>1</v>
      </c>
      <c r="AW30">
        <v>1</v>
      </c>
      <c r="AX30">
        <v>1</v>
      </c>
      <c r="AY30">
        <v>1</v>
      </c>
      <c r="AZ30">
        <v>6.15</v>
      </c>
      <c r="BA30">
        <v>10.54</v>
      </c>
      <c r="BB30">
        <v>4.01</v>
      </c>
      <c r="BC30">
        <v>5.97</v>
      </c>
      <c r="BH30">
        <v>3</v>
      </c>
      <c r="BI30">
        <v>1</v>
      </c>
      <c r="BJ30" t="s">
        <v>41</v>
      </c>
      <c r="BM30">
        <v>7</v>
      </c>
      <c r="BN30">
        <v>0</v>
      </c>
      <c r="BO30" t="s">
        <v>30</v>
      </c>
      <c r="BP30">
        <v>1</v>
      </c>
      <c r="BQ30">
        <v>2</v>
      </c>
      <c r="BR30">
        <v>0</v>
      </c>
      <c r="BS30">
        <v>10.54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122.2</v>
      </c>
      <c r="CA30">
        <v>80</v>
      </c>
      <c r="CF30">
        <v>0</v>
      </c>
      <c r="CG30">
        <v>0</v>
      </c>
      <c r="CM30">
        <v>0</v>
      </c>
      <c r="CO30">
        <v>0</v>
      </c>
      <c r="CP30">
        <f t="shared" si="18"/>
        <v>100115.7</v>
      </c>
      <c r="CQ30">
        <f t="shared" si="19"/>
        <v>262.08299999999997</v>
      </c>
      <c r="CR30">
        <f t="shared" si="20"/>
        <v>0</v>
      </c>
      <c r="CS30">
        <f t="shared" si="21"/>
        <v>0</v>
      </c>
      <c r="CT30">
        <f t="shared" si="22"/>
        <v>0</v>
      </c>
      <c r="CU30">
        <f t="shared" si="23"/>
        <v>0</v>
      </c>
      <c r="CV30">
        <f t="shared" si="24"/>
        <v>0</v>
      </c>
      <c r="CW30">
        <f t="shared" si="25"/>
        <v>0</v>
      </c>
      <c r="CX30">
        <f t="shared" si="26"/>
        <v>0</v>
      </c>
      <c r="CY30">
        <f t="shared" si="27"/>
        <v>0</v>
      </c>
      <c r="CZ30">
        <f t="shared" si="28"/>
        <v>0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1003</v>
      </c>
      <c r="DV30" t="s">
        <v>40</v>
      </c>
      <c r="DW30" t="s">
        <v>40</v>
      </c>
      <c r="DX30">
        <v>1</v>
      </c>
      <c r="EE30">
        <v>5677321</v>
      </c>
      <c r="EF30">
        <v>2</v>
      </c>
      <c r="EG30" t="s">
        <v>25</v>
      </c>
      <c r="EH30">
        <v>0</v>
      </c>
      <c r="EJ30">
        <v>1</v>
      </c>
      <c r="EK30">
        <v>7</v>
      </c>
      <c r="EL30" t="s">
        <v>35</v>
      </c>
      <c r="EM30" t="s">
        <v>36</v>
      </c>
      <c r="EQ30">
        <v>0</v>
      </c>
      <c r="ER30">
        <v>0</v>
      </c>
      <c r="ES30">
        <v>43.9</v>
      </c>
      <c r="ET30">
        <v>0</v>
      </c>
      <c r="EU30">
        <v>0</v>
      </c>
      <c r="EV30">
        <v>0</v>
      </c>
      <c r="EW30">
        <v>0</v>
      </c>
      <c r="EX30">
        <v>0</v>
      </c>
    </row>
    <row r="31" spans="1:154" ht="12.75">
      <c r="A31">
        <v>18</v>
      </c>
      <c r="B31">
        <v>1</v>
      </c>
      <c r="C31">
        <v>19</v>
      </c>
      <c r="E31" t="s">
        <v>42</v>
      </c>
      <c r="F31" t="s">
        <v>43</v>
      </c>
      <c r="G31" t="s">
        <v>44</v>
      </c>
      <c r="H31" t="s">
        <v>45</v>
      </c>
      <c r="I31">
        <f>I29*J31</f>
        <v>0.707</v>
      </c>
      <c r="J31">
        <v>0.10474074074074073</v>
      </c>
      <c r="O31">
        <f t="shared" si="3"/>
        <v>30566.07</v>
      </c>
      <c r="P31">
        <f t="shared" si="4"/>
        <v>30566.07</v>
      </c>
      <c r="Q31">
        <f t="shared" si="5"/>
        <v>0</v>
      </c>
      <c r="R31">
        <f t="shared" si="6"/>
        <v>0</v>
      </c>
      <c r="S31">
        <f t="shared" si="7"/>
        <v>0</v>
      </c>
      <c r="T31">
        <f t="shared" si="8"/>
        <v>0</v>
      </c>
      <c r="U31">
        <f t="shared" si="9"/>
        <v>0</v>
      </c>
      <c r="V31">
        <f t="shared" si="10"/>
        <v>0</v>
      </c>
      <c r="W31">
        <f t="shared" si="11"/>
        <v>0</v>
      </c>
      <c r="X31">
        <f t="shared" si="12"/>
        <v>0</v>
      </c>
      <c r="Y31">
        <f t="shared" si="13"/>
        <v>0</v>
      </c>
      <c r="AA31">
        <v>0</v>
      </c>
      <c r="AB31">
        <f t="shared" si="14"/>
        <v>7241.79</v>
      </c>
      <c r="AC31">
        <f t="shared" si="29"/>
        <v>7241.79</v>
      </c>
      <c r="AD31">
        <f t="shared" si="29"/>
        <v>0</v>
      </c>
      <c r="AE31">
        <f t="shared" si="29"/>
        <v>0</v>
      </c>
      <c r="AF31">
        <f t="shared" si="29"/>
        <v>0</v>
      </c>
      <c r="AG31">
        <f t="shared" si="29"/>
        <v>0</v>
      </c>
      <c r="AH31">
        <f t="shared" si="29"/>
        <v>0</v>
      </c>
      <c r="AI31">
        <f t="shared" si="29"/>
        <v>0</v>
      </c>
      <c r="AJ31">
        <f t="shared" si="29"/>
        <v>0</v>
      </c>
      <c r="AK31">
        <v>7241.79</v>
      </c>
      <c r="AL31">
        <v>7241.79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f t="shared" si="16"/>
        <v>122.2</v>
      </c>
      <c r="AU31">
        <f t="shared" si="17"/>
        <v>80</v>
      </c>
      <c r="AV31">
        <v>1</v>
      </c>
      <c r="AW31">
        <v>1</v>
      </c>
      <c r="AX31">
        <v>1</v>
      </c>
      <c r="AY31">
        <v>1</v>
      </c>
      <c r="AZ31">
        <v>6.15</v>
      </c>
      <c r="BA31">
        <v>10.54</v>
      </c>
      <c r="BB31">
        <v>4.01</v>
      </c>
      <c r="BC31">
        <v>5.97</v>
      </c>
      <c r="BH31">
        <v>3</v>
      </c>
      <c r="BI31">
        <v>1</v>
      </c>
      <c r="BJ31" t="s">
        <v>46</v>
      </c>
      <c r="BM31">
        <v>7</v>
      </c>
      <c r="BN31">
        <v>0</v>
      </c>
      <c r="BO31" t="s">
        <v>30</v>
      </c>
      <c r="BP31">
        <v>1</v>
      </c>
      <c r="BQ31">
        <v>2</v>
      </c>
      <c r="BR31">
        <v>0</v>
      </c>
      <c r="BS31">
        <v>10.54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122.2</v>
      </c>
      <c r="CA31">
        <v>80</v>
      </c>
      <c r="CF31">
        <v>0</v>
      </c>
      <c r="CG31">
        <v>0</v>
      </c>
      <c r="CM31">
        <v>0</v>
      </c>
      <c r="CO31">
        <v>0</v>
      </c>
      <c r="CP31">
        <f t="shared" si="18"/>
        <v>30566.07</v>
      </c>
      <c r="CQ31">
        <f t="shared" si="19"/>
        <v>43233.4863</v>
      </c>
      <c r="CR31">
        <f t="shared" si="20"/>
        <v>0</v>
      </c>
      <c r="CS31">
        <f t="shared" si="21"/>
        <v>0</v>
      </c>
      <c r="CT31">
        <f t="shared" si="22"/>
        <v>0</v>
      </c>
      <c r="CU31">
        <f t="shared" si="23"/>
        <v>0</v>
      </c>
      <c r="CV31">
        <f t="shared" si="24"/>
        <v>0</v>
      </c>
      <c r="CW31">
        <f t="shared" si="25"/>
        <v>0</v>
      </c>
      <c r="CX31">
        <f t="shared" si="26"/>
        <v>0</v>
      </c>
      <c r="CY31">
        <f t="shared" si="27"/>
        <v>0</v>
      </c>
      <c r="CZ31">
        <f t="shared" si="28"/>
        <v>0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1009</v>
      </c>
      <c r="DV31" t="s">
        <v>45</v>
      </c>
      <c r="DW31" t="s">
        <v>45</v>
      </c>
      <c r="DX31">
        <v>1000</v>
      </c>
      <c r="EE31">
        <v>5677321</v>
      </c>
      <c r="EF31">
        <v>2</v>
      </c>
      <c r="EG31" t="s">
        <v>25</v>
      </c>
      <c r="EH31">
        <v>0</v>
      </c>
      <c r="EJ31">
        <v>1</v>
      </c>
      <c r="EK31">
        <v>7</v>
      </c>
      <c r="EL31" t="s">
        <v>35</v>
      </c>
      <c r="EM31" t="s">
        <v>36</v>
      </c>
      <c r="EQ31">
        <v>0</v>
      </c>
      <c r="ER31">
        <v>0</v>
      </c>
      <c r="ES31">
        <v>7241.79</v>
      </c>
      <c r="ET31">
        <v>0</v>
      </c>
      <c r="EU31">
        <v>0</v>
      </c>
      <c r="EV31">
        <v>0</v>
      </c>
      <c r="EW31">
        <v>0</v>
      </c>
      <c r="EX31">
        <v>0</v>
      </c>
    </row>
    <row r="32" spans="1:154" ht="12.75">
      <c r="A32">
        <v>18</v>
      </c>
      <c r="B32">
        <v>1</v>
      </c>
      <c r="C32">
        <v>20</v>
      </c>
      <c r="E32" t="s">
        <v>47</v>
      </c>
      <c r="F32" t="s">
        <v>48</v>
      </c>
      <c r="G32" t="s">
        <v>49</v>
      </c>
      <c r="H32" t="s">
        <v>45</v>
      </c>
      <c r="I32">
        <f>I29*J32</f>
        <v>0.707</v>
      </c>
      <c r="J32">
        <v>0.10474074074074073</v>
      </c>
      <c r="O32">
        <f t="shared" si="3"/>
        <v>9357.11</v>
      </c>
      <c r="P32">
        <f t="shared" si="4"/>
        <v>9357.11</v>
      </c>
      <c r="Q32">
        <f t="shared" si="5"/>
        <v>0</v>
      </c>
      <c r="R32">
        <f t="shared" si="6"/>
        <v>0</v>
      </c>
      <c r="S32">
        <f t="shared" si="7"/>
        <v>0</v>
      </c>
      <c r="T32">
        <f t="shared" si="8"/>
        <v>0</v>
      </c>
      <c r="U32">
        <f t="shared" si="9"/>
        <v>0</v>
      </c>
      <c r="V32">
        <f t="shared" si="10"/>
        <v>0</v>
      </c>
      <c r="W32">
        <f t="shared" si="11"/>
        <v>0</v>
      </c>
      <c r="X32">
        <f t="shared" si="12"/>
        <v>0</v>
      </c>
      <c r="Y32">
        <f t="shared" si="13"/>
        <v>0</v>
      </c>
      <c r="AA32">
        <v>0</v>
      </c>
      <c r="AB32">
        <f t="shared" si="14"/>
        <v>2216.91</v>
      </c>
      <c r="AC32">
        <f t="shared" si="29"/>
        <v>2216.91</v>
      </c>
      <c r="AD32">
        <f t="shared" si="29"/>
        <v>0</v>
      </c>
      <c r="AE32">
        <f t="shared" si="29"/>
        <v>0</v>
      </c>
      <c r="AF32">
        <f t="shared" si="29"/>
        <v>0</v>
      </c>
      <c r="AG32">
        <f t="shared" si="29"/>
        <v>0</v>
      </c>
      <c r="AH32">
        <f t="shared" si="29"/>
        <v>0</v>
      </c>
      <c r="AI32">
        <f t="shared" si="29"/>
        <v>0</v>
      </c>
      <c r="AJ32">
        <f t="shared" si="29"/>
        <v>0</v>
      </c>
      <c r="AK32">
        <v>2216.91</v>
      </c>
      <c r="AL32">
        <v>2216.91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f t="shared" si="16"/>
        <v>122.2</v>
      </c>
      <c r="AU32">
        <f t="shared" si="17"/>
        <v>80</v>
      </c>
      <c r="AV32">
        <v>1</v>
      </c>
      <c r="AW32">
        <v>1</v>
      </c>
      <c r="AX32">
        <v>1</v>
      </c>
      <c r="AY32">
        <v>1</v>
      </c>
      <c r="AZ32">
        <v>6.15</v>
      </c>
      <c r="BA32">
        <v>10.54</v>
      </c>
      <c r="BB32">
        <v>4.01</v>
      </c>
      <c r="BC32">
        <v>5.97</v>
      </c>
      <c r="BH32">
        <v>3</v>
      </c>
      <c r="BI32">
        <v>1</v>
      </c>
      <c r="BJ32" t="s">
        <v>50</v>
      </c>
      <c r="BM32">
        <v>7</v>
      </c>
      <c r="BN32">
        <v>0</v>
      </c>
      <c r="BO32" t="s">
        <v>30</v>
      </c>
      <c r="BP32">
        <v>1</v>
      </c>
      <c r="BQ32">
        <v>2</v>
      </c>
      <c r="BR32">
        <v>0</v>
      </c>
      <c r="BS32">
        <v>10.54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122.2</v>
      </c>
      <c r="CA32">
        <v>80</v>
      </c>
      <c r="CF32">
        <v>0</v>
      </c>
      <c r="CG32">
        <v>0</v>
      </c>
      <c r="CM32">
        <v>0</v>
      </c>
      <c r="CO32">
        <v>0</v>
      </c>
      <c r="CP32">
        <f t="shared" si="18"/>
        <v>9357.11</v>
      </c>
      <c r="CQ32">
        <f t="shared" si="19"/>
        <v>13234.952699999998</v>
      </c>
      <c r="CR32">
        <f t="shared" si="20"/>
        <v>0</v>
      </c>
      <c r="CS32">
        <f t="shared" si="21"/>
        <v>0</v>
      </c>
      <c r="CT32">
        <f t="shared" si="22"/>
        <v>0</v>
      </c>
      <c r="CU32">
        <f t="shared" si="23"/>
        <v>0</v>
      </c>
      <c r="CV32">
        <f t="shared" si="24"/>
        <v>0</v>
      </c>
      <c r="CW32">
        <f t="shared" si="25"/>
        <v>0</v>
      </c>
      <c r="CX32">
        <f t="shared" si="26"/>
        <v>0</v>
      </c>
      <c r="CY32">
        <f t="shared" si="27"/>
        <v>0</v>
      </c>
      <c r="CZ32">
        <f t="shared" si="28"/>
        <v>0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1009</v>
      </c>
      <c r="DV32" t="s">
        <v>45</v>
      </c>
      <c r="DW32" t="s">
        <v>45</v>
      </c>
      <c r="DX32">
        <v>1000</v>
      </c>
      <c r="EE32">
        <v>5677321</v>
      </c>
      <c r="EF32">
        <v>2</v>
      </c>
      <c r="EG32" t="s">
        <v>25</v>
      </c>
      <c r="EH32">
        <v>0</v>
      </c>
      <c r="EJ32">
        <v>1</v>
      </c>
      <c r="EK32">
        <v>7</v>
      </c>
      <c r="EL32" t="s">
        <v>35</v>
      </c>
      <c r="EM32" t="s">
        <v>36</v>
      </c>
      <c r="EQ32">
        <v>0</v>
      </c>
      <c r="ER32">
        <v>0</v>
      </c>
      <c r="ES32">
        <v>2216.91</v>
      </c>
      <c r="ET32">
        <v>0</v>
      </c>
      <c r="EU32">
        <v>0</v>
      </c>
      <c r="EV32">
        <v>0</v>
      </c>
      <c r="EW32">
        <v>0</v>
      </c>
      <c r="EX32">
        <v>0</v>
      </c>
    </row>
    <row r="33" spans="1:154" ht="12.75">
      <c r="A33">
        <v>18</v>
      </c>
      <c r="B33">
        <v>1</v>
      </c>
      <c r="C33">
        <v>22</v>
      </c>
      <c r="E33" t="s">
        <v>51</v>
      </c>
      <c r="F33" t="s">
        <v>52</v>
      </c>
      <c r="G33" t="s">
        <v>53</v>
      </c>
      <c r="H33" t="s">
        <v>32</v>
      </c>
      <c r="I33">
        <f>I29*J33</f>
        <v>-7.694999999999999</v>
      </c>
      <c r="J33">
        <v>-1.14</v>
      </c>
      <c r="O33">
        <f t="shared" si="3"/>
        <v>-27230.89</v>
      </c>
      <c r="P33">
        <f t="shared" si="4"/>
        <v>-27230.89</v>
      </c>
      <c r="Q33">
        <f t="shared" si="5"/>
        <v>0</v>
      </c>
      <c r="R33">
        <f t="shared" si="6"/>
        <v>0</v>
      </c>
      <c r="S33">
        <f t="shared" si="7"/>
        <v>0</v>
      </c>
      <c r="T33">
        <f t="shared" si="8"/>
        <v>0</v>
      </c>
      <c r="U33">
        <f t="shared" si="9"/>
        <v>0</v>
      </c>
      <c r="V33">
        <f t="shared" si="10"/>
        <v>0</v>
      </c>
      <c r="W33">
        <f t="shared" si="11"/>
        <v>0</v>
      </c>
      <c r="X33">
        <f t="shared" si="12"/>
        <v>0</v>
      </c>
      <c r="Y33">
        <f t="shared" si="13"/>
        <v>0</v>
      </c>
      <c r="AA33">
        <v>0</v>
      </c>
      <c r="AB33">
        <f t="shared" si="14"/>
        <v>592.76</v>
      </c>
      <c r="AC33">
        <f t="shared" si="29"/>
        <v>592.76</v>
      </c>
      <c r="AD33">
        <f t="shared" si="29"/>
        <v>0</v>
      </c>
      <c r="AE33">
        <f t="shared" si="29"/>
        <v>0</v>
      </c>
      <c r="AF33">
        <f t="shared" si="29"/>
        <v>0</v>
      </c>
      <c r="AG33">
        <f t="shared" si="29"/>
        <v>0</v>
      </c>
      <c r="AH33">
        <f t="shared" si="29"/>
        <v>0</v>
      </c>
      <c r="AI33">
        <f t="shared" si="29"/>
        <v>0</v>
      </c>
      <c r="AJ33">
        <f t="shared" si="29"/>
        <v>0</v>
      </c>
      <c r="AK33">
        <v>592.76</v>
      </c>
      <c r="AL33">
        <v>592.76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f t="shared" si="16"/>
        <v>122.2</v>
      </c>
      <c r="AU33">
        <f t="shared" si="17"/>
        <v>80</v>
      </c>
      <c r="AV33">
        <v>1</v>
      </c>
      <c r="AW33">
        <v>1</v>
      </c>
      <c r="AX33">
        <v>1</v>
      </c>
      <c r="AY33">
        <v>1</v>
      </c>
      <c r="AZ33">
        <v>6.15</v>
      </c>
      <c r="BA33">
        <v>10.54</v>
      </c>
      <c r="BB33">
        <v>4.01</v>
      </c>
      <c r="BC33">
        <v>5.97</v>
      </c>
      <c r="BH33">
        <v>3</v>
      </c>
      <c r="BI33">
        <v>1</v>
      </c>
      <c r="BJ33" t="s">
        <v>54</v>
      </c>
      <c r="BM33">
        <v>7</v>
      </c>
      <c r="BN33">
        <v>0</v>
      </c>
      <c r="BO33" t="s">
        <v>30</v>
      </c>
      <c r="BP33">
        <v>1</v>
      </c>
      <c r="BQ33">
        <v>2</v>
      </c>
      <c r="BR33">
        <v>0</v>
      </c>
      <c r="BS33">
        <v>10.54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122.2</v>
      </c>
      <c r="CA33">
        <v>80</v>
      </c>
      <c r="CF33">
        <v>0</v>
      </c>
      <c r="CG33">
        <v>0</v>
      </c>
      <c r="CM33">
        <v>0</v>
      </c>
      <c r="CO33">
        <v>0</v>
      </c>
      <c r="CP33">
        <f t="shared" si="18"/>
        <v>-27230.89</v>
      </c>
      <c r="CQ33">
        <f t="shared" si="19"/>
        <v>3538.7772</v>
      </c>
      <c r="CR33">
        <f t="shared" si="20"/>
        <v>0</v>
      </c>
      <c r="CS33">
        <f t="shared" si="21"/>
        <v>0</v>
      </c>
      <c r="CT33">
        <f t="shared" si="22"/>
        <v>0</v>
      </c>
      <c r="CU33">
        <f t="shared" si="23"/>
        <v>0</v>
      </c>
      <c r="CV33">
        <f t="shared" si="24"/>
        <v>0</v>
      </c>
      <c r="CW33">
        <f t="shared" si="25"/>
        <v>0</v>
      </c>
      <c r="CX33">
        <f t="shared" si="26"/>
        <v>0</v>
      </c>
      <c r="CY33">
        <f t="shared" si="27"/>
        <v>0</v>
      </c>
      <c r="CZ33">
        <f t="shared" si="28"/>
        <v>0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1007</v>
      </c>
      <c r="DV33" t="s">
        <v>32</v>
      </c>
      <c r="DW33" t="s">
        <v>32</v>
      </c>
      <c r="DX33">
        <v>1</v>
      </c>
      <c r="EE33">
        <v>5677321</v>
      </c>
      <c r="EF33">
        <v>2</v>
      </c>
      <c r="EG33" t="s">
        <v>25</v>
      </c>
      <c r="EH33">
        <v>0</v>
      </c>
      <c r="EJ33">
        <v>1</v>
      </c>
      <c r="EK33">
        <v>7</v>
      </c>
      <c r="EL33" t="s">
        <v>35</v>
      </c>
      <c r="EM33" t="s">
        <v>36</v>
      </c>
      <c r="EQ33">
        <v>0</v>
      </c>
      <c r="ER33">
        <v>592.76</v>
      </c>
      <c r="ES33">
        <v>592.76</v>
      </c>
      <c r="ET33">
        <v>0</v>
      </c>
      <c r="EU33">
        <v>0</v>
      </c>
      <c r="EV33">
        <v>0</v>
      </c>
      <c r="EW33">
        <v>0</v>
      </c>
      <c r="EX33">
        <v>0</v>
      </c>
    </row>
    <row r="34" spans="1:154" ht="12.75">
      <c r="A34">
        <v>18</v>
      </c>
      <c r="B34">
        <v>1</v>
      </c>
      <c r="C34">
        <v>23</v>
      </c>
      <c r="E34" t="s">
        <v>55</v>
      </c>
      <c r="F34" t="s">
        <v>56</v>
      </c>
      <c r="G34" t="s">
        <v>57</v>
      </c>
      <c r="H34" t="s">
        <v>32</v>
      </c>
      <c r="I34">
        <f>I29*J34</f>
        <v>7.694999999999999</v>
      </c>
      <c r="J34">
        <v>1.14</v>
      </c>
      <c r="O34">
        <f t="shared" si="3"/>
        <v>29671.38</v>
      </c>
      <c r="P34">
        <f t="shared" si="4"/>
        <v>29671.38</v>
      </c>
      <c r="Q34">
        <f t="shared" si="5"/>
        <v>0</v>
      </c>
      <c r="R34">
        <f t="shared" si="6"/>
        <v>0</v>
      </c>
      <c r="S34">
        <f t="shared" si="7"/>
        <v>0</v>
      </c>
      <c r="T34">
        <f t="shared" si="8"/>
        <v>0</v>
      </c>
      <c r="U34">
        <f t="shared" si="9"/>
        <v>0</v>
      </c>
      <c r="V34">
        <f t="shared" si="10"/>
        <v>0</v>
      </c>
      <c r="W34">
        <f t="shared" si="11"/>
        <v>0</v>
      </c>
      <c r="X34">
        <f t="shared" si="12"/>
        <v>0</v>
      </c>
      <c r="Y34">
        <f t="shared" si="13"/>
        <v>0</v>
      </c>
      <c r="AA34">
        <v>0</v>
      </c>
      <c r="AB34">
        <f t="shared" si="14"/>
        <v>3855.93</v>
      </c>
      <c r="AC34">
        <f t="shared" si="29"/>
        <v>3855.93</v>
      </c>
      <c r="AD34">
        <f t="shared" si="29"/>
        <v>0</v>
      </c>
      <c r="AE34">
        <f t="shared" si="29"/>
        <v>0</v>
      </c>
      <c r="AF34">
        <f t="shared" si="29"/>
        <v>0</v>
      </c>
      <c r="AG34">
        <f t="shared" si="29"/>
        <v>0</v>
      </c>
      <c r="AH34">
        <f t="shared" si="29"/>
        <v>0</v>
      </c>
      <c r="AI34">
        <f t="shared" si="29"/>
        <v>0</v>
      </c>
      <c r="AJ34">
        <f t="shared" si="29"/>
        <v>0</v>
      </c>
      <c r="AK34">
        <v>3855.93</v>
      </c>
      <c r="AL34">
        <v>3855.93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f t="shared" si="16"/>
        <v>122.2</v>
      </c>
      <c r="AU34">
        <f t="shared" si="17"/>
        <v>80</v>
      </c>
      <c r="AV34">
        <v>1</v>
      </c>
      <c r="AW34">
        <v>1</v>
      </c>
      <c r="AX34">
        <v>1</v>
      </c>
      <c r="AY34">
        <v>1</v>
      </c>
      <c r="AZ34">
        <v>6.15</v>
      </c>
      <c r="BA34">
        <v>10.54</v>
      </c>
      <c r="BB34">
        <v>4.01</v>
      </c>
      <c r="BC34">
        <v>1</v>
      </c>
      <c r="BH34">
        <v>3</v>
      </c>
      <c r="BI34">
        <v>1</v>
      </c>
      <c r="BJ34" t="s">
        <v>58</v>
      </c>
      <c r="BM34">
        <v>7</v>
      </c>
      <c r="BN34">
        <v>0</v>
      </c>
      <c r="BO34" t="s">
        <v>30</v>
      </c>
      <c r="BP34">
        <v>1</v>
      </c>
      <c r="BQ34">
        <v>2</v>
      </c>
      <c r="BR34">
        <v>0</v>
      </c>
      <c r="BS34">
        <v>10.54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122.2</v>
      </c>
      <c r="CA34">
        <v>80</v>
      </c>
      <c r="CF34">
        <v>0</v>
      </c>
      <c r="CG34">
        <v>0</v>
      </c>
      <c r="CM34">
        <v>0</v>
      </c>
      <c r="CO34">
        <v>0</v>
      </c>
      <c r="CP34">
        <f t="shared" si="18"/>
        <v>29671.38</v>
      </c>
      <c r="CQ34">
        <f t="shared" si="19"/>
        <v>3855.93</v>
      </c>
      <c r="CR34">
        <f t="shared" si="20"/>
        <v>0</v>
      </c>
      <c r="CS34">
        <f t="shared" si="21"/>
        <v>0</v>
      </c>
      <c r="CT34">
        <f t="shared" si="22"/>
        <v>0</v>
      </c>
      <c r="CU34">
        <f t="shared" si="23"/>
        <v>0</v>
      </c>
      <c r="CV34">
        <f t="shared" si="24"/>
        <v>0</v>
      </c>
      <c r="CW34">
        <f t="shared" si="25"/>
        <v>0</v>
      </c>
      <c r="CX34">
        <f t="shared" si="26"/>
        <v>0</v>
      </c>
      <c r="CY34">
        <f t="shared" si="27"/>
        <v>0</v>
      </c>
      <c r="CZ34">
        <f t="shared" si="28"/>
        <v>0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1007</v>
      </c>
      <c r="DV34" t="s">
        <v>32</v>
      </c>
      <c r="DW34" t="s">
        <v>32</v>
      </c>
      <c r="DX34">
        <v>1</v>
      </c>
      <c r="EE34">
        <v>5677321</v>
      </c>
      <c r="EF34">
        <v>2</v>
      </c>
      <c r="EG34" t="s">
        <v>25</v>
      </c>
      <c r="EH34">
        <v>0</v>
      </c>
      <c r="EJ34">
        <v>1</v>
      </c>
      <c r="EK34">
        <v>7</v>
      </c>
      <c r="EL34" t="s">
        <v>35</v>
      </c>
      <c r="EM34" t="s">
        <v>36</v>
      </c>
      <c r="EQ34">
        <v>0</v>
      </c>
      <c r="ER34">
        <v>720</v>
      </c>
      <c r="ES34">
        <v>3855.93</v>
      </c>
      <c r="ET34">
        <v>0</v>
      </c>
      <c r="EU34">
        <v>0</v>
      </c>
      <c r="EV34">
        <v>0</v>
      </c>
      <c r="EW34">
        <v>0</v>
      </c>
      <c r="EX34">
        <v>0</v>
      </c>
    </row>
    <row r="35" spans="1:154" ht="12.75">
      <c r="A35">
        <v>17</v>
      </c>
      <c r="B35">
        <v>1</v>
      </c>
      <c r="C35">
        <f>ROW(SmtRes!A30)</f>
        <v>30</v>
      </c>
      <c r="D35">
        <f>ROW(EtalonRes!A30)</f>
        <v>30</v>
      </c>
      <c r="E35" t="s">
        <v>59</v>
      </c>
      <c r="F35" t="s">
        <v>60</v>
      </c>
      <c r="G35" t="s">
        <v>61</v>
      </c>
      <c r="H35" t="s">
        <v>62</v>
      </c>
      <c r="I35">
        <v>138</v>
      </c>
      <c r="J35">
        <v>0</v>
      </c>
      <c r="O35">
        <f t="shared" si="3"/>
        <v>114239</v>
      </c>
      <c r="P35">
        <f t="shared" si="4"/>
        <v>53441.44</v>
      </c>
      <c r="Q35">
        <f t="shared" si="5"/>
        <v>17947.4</v>
      </c>
      <c r="R35">
        <f t="shared" si="6"/>
        <v>4378.11</v>
      </c>
      <c r="S35">
        <f t="shared" si="7"/>
        <v>42850.16</v>
      </c>
      <c r="T35">
        <f t="shared" si="8"/>
        <v>0</v>
      </c>
      <c r="U35">
        <f t="shared" si="9"/>
        <v>470.58000000000004</v>
      </c>
      <c r="V35">
        <f t="shared" si="10"/>
        <v>41.4</v>
      </c>
      <c r="W35">
        <f t="shared" si="11"/>
        <v>0</v>
      </c>
      <c r="X35">
        <f t="shared" si="12"/>
        <v>54605.33</v>
      </c>
      <c r="Y35">
        <f t="shared" si="13"/>
        <v>35421.2</v>
      </c>
      <c r="AA35">
        <v>0</v>
      </c>
      <c r="AB35">
        <f t="shared" si="14"/>
        <v>120.78</v>
      </c>
      <c r="AC35">
        <f aca="true" t="shared" si="30" ref="AC35:AF36">(ES35)</f>
        <v>62.16</v>
      </c>
      <c r="AD35">
        <f t="shared" si="30"/>
        <v>29.16</v>
      </c>
      <c r="AE35">
        <f t="shared" si="30"/>
        <v>3.01</v>
      </c>
      <c r="AF35">
        <f t="shared" si="30"/>
        <v>29.46</v>
      </c>
      <c r="AG35">
        <f>(AP35)</f>
        <v>0</v>
      </c>
      <c r="AH35">
        <f>(EW35)</f>
        <v>3.41</v>
      </c>
      <c r="AI35">
        <f>(EX35)</f>
        <v>0.3</v>
      </c>
      <c r="AJ35">
        <f>(AS35)</f>
        <v>0</v>
      </c>
      <c r="AK35">
        <v>120.78</v>
      </c>
      <c r="AL35">
        <v>62.16</v>
      </c>
      <c r="AM35">
        <v>29.16</v>
      </c>
      <c r="AN35">
        <v>3.01</v>
      </c>
      <c r="AO35">
        <v>29.46</v>
      </c>
      <c r="AP35">
        <v>0</v>
      </c>
      <c r="AQ35">
        <v>3.41</v>
      </c>
      <c r="AR35">
        <v>0.3</v>
      </c>
      <c r="AS35">
        <v>0</v>
      </c>
      <c r="AT35">
        <f t="shared" si="16"/>
        <v>115.62</v>
      </c>
      <c r="AU35">
        <f t="shared" si="17"/>
        <v>75</v>
      </c>
      <c r="AV35">
        <v>1</v>
      </c>
      <c r="AW35">
        <v>1</v>
      </c>
      <c r="AX35">
        <v>1</v>
      </c>
      <c r="AY35">
        <v>1</v>
      </c>
      <c r="AZ35">
        <v>8</v>
      </c>
      <c r="BA35">
        <v>10.54</v>
      </c>
      <c r="BB35">
        <v>4.46</v>
      </c>
      <c r="BC35">
        <v>6.23</v>
      </c>
      <c r="BH35">
        <v>0</v>
      </c>
      <c r="BI35">
        <v>1</v>
      </c>
      <c r="BJ35" t="s">
        <v>63</v>
      </c>
      <c r="BM35">
        <v>17</v>
      </c>
      <c r="BN35">
        <v>0</v>
      </c>
      <c r="BO35" t="s">
        <v>60</v>
      </c>
      <c r="BP35">
        <v>1</v>
      </c>
      <c r="BQ35">
        <v>2</v>
      </c>
      <c r="BR35">
        <v>0</v>
      </c>
      <c r="BS35">
        <v>10.54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115.62</v>
      </c>
      <c r="CA35">
        <v>75</v>
      </c>
      <c r="CF35">
        <v>0</v>
      </c>
      <c r="CG35">
        <v>0</v>
      </c>
      <c r="CM35">
        <v>0</v>
      </c>
      <c r="CO35">
        <v>0</v>
      </c>
      <c r="CP35">
        <f t="shared" si="18"/>
        <v>114239</v>
      </c>
      <c r="CQ35">
        <f t="shared" si="19"/>
        <v>387.2568</v>
      </c>
      <c r="CR35">
        <f t="shared" si="20"/>
        <v>130.0536</v>
      </c>
      <c r="CS35">
        <f t="shared" si="21"/>
        <v>31.725399999999997</v>
      </c>
      <c r="CT35">
        <f t="shared" si="22"/>
        <v>310.5084</v>
      </c>
      <c r="CU35">
        <f t="shared" si="23"/>
        <v>0</v>
      </c>
      <c r="CV35">
        <f t="shared" si="24"/>
        <v>3.41</v>
      </c>
      <c r="CW35">
        <f t="shared" si="25"/>
        <v>0.3</v>
      </c>
      <c r="CX35">
        <f t="shared" si="26"/>
        <v>0</v>
      </c>
      <c r="CY35">
        <f t="shared" si="27"/>
        <v>54605.325774000004</v>
      </c>
      <c r="CZ35">
        <f t="shared" si="28"/>
        <v>35421.20250000001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1007</v>
      </c>
      <c r="DV35" t="s">
        <v>62</v>
      </c>
      <c r="DW35" t="s">
        <v>64</v>
      </c>
      <c r="DX35">
        <v>1</v>
      </c>
      <c r="EE35">
        <v>5677330</v>
      </c>
      <c r="EF35">
        <v>2</v>
      </c>
      <c r="EG35" t="s">
        <v>25</v>
      </c>
      <c r="EH35">
        <v>0</v>
      </c>
      <c r="EJ35">
        <v>1</v>
      </c>
      <c r="EK35">
        <v>17</v>
      </c>
      <c r="EL35" t="s">
        <v>65</v>
      </c>
      <c r="EM35" t="s">
        <v>66</v>
      </c>
      <c r="EP35" t="s">
        <v>515</v>
      </c>
      <c r="EQ35">
        <v>0</v>
      </c>
      <c r="ER35">
        <v>120.78</v>
      </c>
      <c r="ES35">
        <v>62.16</v>
      </c>
      <c r="ET35">
        <v>29.16</v>
      </c>
      <c r="EU35">
        <v>3.01</v>
      </c>
      <c r="EV35">
        <v>29.46</v>
      </c>
      <c r="EW35">
        <v>3.41</v>
      </c>
      <c r="EX35">
        <v>0.3</v>
      </c>
    </row>
    <row r="36" spans="1:154" ht="12.75">
      <c r="A36">
        <v>17</v>
      </c>
      <c r="B36">
        <v>1</v>
      </c>
      <c r="C36">
        <f>ROW(SmtRes!A50)</f>
        <v>50</v>
      </c>
      <c r="D36">
        <f>ROW(EtalonRes!A50)</f>
        <v>50</v>
      </c>
      <c r="E36" t="s">
        <v>67</v>
      </c>
      <c r="F36" t="s">
        <v>68</v>
      </c>
      <c r="G36" t="s">
        <v>69</v>
      </c>
      <c r="H36" t="s">
        <v>22</v>
      </c>
      <c r="I36">
        <v>0.26</v>
      </c>
      <c r="J36">
        <v>0</v>
      </c>
      <c r="O36">
        <f t="shared" si="3"/>
        <v>150247.94</v>
      </c>
      <c r="P36">
        <f t="shared" si="4"/>
        <v>140132.4</v>
      </c>
      <c r="Q36">
        <f t="shared" si="5"/>
        <v>4957.48</v>
      </c>
      <c r="R36">
        <f t="shared" si="6"/>
        <v>1007.81</v>
      </c>
      <c r="S36">
        <f t="shared" si="7"/>
        <v>5158.06</v>
      </c>
      <c r="T36">
        <f t="shared" si="8"/>
        <v>0</v>
      </c>
      <c r="U36">
        <f t="shared" si="9"/>
        <v>57.3716</v>
      </c>
      <c r="V36">
        <f t="shared" si="10"/>
        <v>7.4828</v>
      </c>
      <c r="W36">
        <f t="shared" si="11"/>
        <v>0</v>
      </c>
      <c r="X36">
        <f t="shared" si="12"/>
        <v>6085.71</v>
      </c>
      <c r="Y36">
        <f t="shared" si="13"/>
        <v>4007.82</v>
      </c>
      <c r="AA36">
        <v>0</v>
      </c>
      <c r="AB36">
        <f t="shared" si="14"/>
        <v>120967.37</v>
      </c>
      <c r="AC36">
        <f t="shared" si="30"/>
        <v>115411.3</v>
      </c>
      <c r="AD36">
        <f t="shared" si="30"/>
        <v>3673.84</v>
      </c>
      <c r="AE36">
        <f t="shared" si="30"/>
        <v>367.76</v>
      </c>
      <c r="AF36">
        <f t="shared" si="30"/>
        <v>1882.23</v>
      </c>
      <c r="AG36">
        <f>(AP36)</f>
        <v>0</v>
      </c>
      <c r="AH36">
        <f>(EW36)</f>
        <v>220.66</v>
      </c>
      <c r="AI36">
        <f>(EX36)</f>
        <v>28.78</v>
      </c>
      <c r="AJ36">
        <f>(AS36)</f>
        <v>0</v>
      </c>
      <c r="AK36">
        <v>120967.37</v>
      </c>
      <c r="AL36">
        <v>115411.3</v>
      </c>
      <c r="AM36">
        <v>3673.84</v>
      </c>
      <c r="AN36">
        <v>367.76</v>
      </c>
      <c r="AO36">
        <v>1882.23</v>
      </c>
      <c r="AP36">
        <v>0</v>
      </c>
      <c r="AQ36">
        <v>220.66</v>
      </c>
      <c r="AR36">
        <v>28.78</v>
      </c>
      <c r="AS36">
        <v>0</v>
      </c>
      <c r="AT36">
        <f t="shared" si="16"/>
        <v>98.7</v>
      </c>
      <c r="AU36">
        <f t="shared" si="17"/>
        <v>65</v>
      </c>
      <c r="AV36">
        <v>1</v>
      </c>
      <c r="AW36">
        <v>1</v>
      </c>
      <c r="AX36">
        <v>1</v>
      </c>
      <c r="AY36">
        <v>1</v>
      </c>
      <c r="AZ36">
        <v>4.94</v>
      </c>
      <c r="BA36">
        <v>10.54</v>
      </c>
      <c r="BB36">
        <v>5.19</v>
      </c>
      <c r="BC36">
        <v>4.67</v>
      </c>
      <c r="BH36">
        <v>0</v>
      </c>
      <c r="BI36">
        <v>1</v>
      </c>
      <c r="BJ36" t="s">
        <v>70</v>
      </c>
      <c r="BM36">
        <v>10</v>
      </c>
      <c r="BN36">
        <v>0</v>
      </c>
      <c r="BO36" t="s">
        <v>68</v>
      </c>
      <c r="BP36">
        <v>1</v>
      </c>
      <c r="BQ36">
        <v>2</v>
      </c>
      <c r="BR36">
        <v>0</v>
      </c>
      <c r="BS36">
        <v>10.54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98.7</v>
      </c>
      <c r="CA36">
        <v>65</v>
      </c>
      <c r="CF36">
        <v>0</v>
      </c>
      <c r="CG36">
        <v>0</v>
      </c>
      <c r="CM36">
        <v>0</v>
      </c>
      <c r="CO36">
        <v>0</v>
      </c>
      <c r="CP36">
        <f t="shared" si="18"/>
        <v>150247.94</v>
      </c>
      <c r="CQ36">
        <f t="shared" si="19"/>
        <v>538970.771</v>
      </c>
      <c r="CR36">
        <f t="shared" si="20"/>
        <v>19067.229600000002</v>
      </c>
      <c r="CS36">
        <f t="shared" si="21"/>
        <v>3876.1903999999995</v>
      </c>
      <c r="CT36">
        <f t="shared" si="22"/>
        <v>19838.7042</v>
      </c>
      <c r="CU36">
        <f t="shared" si="23"/>
        <v>0</v>
      </c>
      <c r="CV36">
        <f t="shared" si="24"/>
        <v>220.66</v>
      </c>
      <c r="CW36">
        <f t="shared" si="25"/>
        <v>28.78</v>
      </c>
      <c r="CX36">
        <f t="shared" si="26"/>
        <v>0</v>
      </c>
      <c r="CY36">
        <f t="shared" si="27"/>
        <v>6085.7136900000005</v>
      </c>
      <c r="CZ36">
        <f t="shared" si="28"/>
        <v>4007.8155000000006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1007</v>
      </c>
      <c r="DV36" t="s">
        <v>22</v>
      </c>
      <c r="DW36" t="s">
        <v>71</v>
      </c>
      <c r="DX36">
        <v>100</v>
      </c>
      <c r="EE36">
        <v>5677324</v>
      </c>
      <c r="EF36">
        <v>2</v>
      </c>
      <c r="EG36" t="s">
        <v>25</v>
      </c>
      <c r="EH36">
        <v>0</v>
      </c>
      <c r="EJ36">
        <v>1</v>
      </c>
      <c r="EK36">
        <v>10</v>
      </c>
      <c r="EL36" t="s">
        <v>72</v>
      </c>
      <c r="EM36" t="s">
        <v>73</v>
      </c>
      <c r="EP36" t="s">
        <v>74</v>
      </c>
      <c r="EQ36">
        <v>0</v>
      </c>
      <c r="ER36">
        <v>120967.37</v>
      </c>
      <c r="ES36">
        <v>115411.3</v>
      </c>
      <c r="ET36">
        <v>3673.84</v>
      </c>
      <c r="EU36">
        <v>367.76</v>
      </c>
      <c r="EV36">
        <v>1882.23</v>
      </c>
      <c r="EW36">
        <v>220.66</v>
      </c>
      <c r="EX36">
        <v>28.78</v>
      </c>
    </row>
    <row r="37" spans="1:154" ht="12.75">
      <c r="A37">
        <v>18</v>
      </c>
      <c r="B37">
        <v>1</v>
      </c>
      <c r="C37">
        <v>47</v>
      </c>
      <c r="E37" t="s">
        <v>75</v>
      </c>
      <c r="F37" t="s">
        <v>76</v>
      </c>
      <c r="G37" t="s">
        <v>77</v>
      </c>
      <c r="H37" t="s">
        <v>45</v>
      </c>
      <c r="I37">
        <f>I36*J37</f>
        <v>-2.106</v>
      </c>
      <c r="J37">
        <v>-8.1</v>
      </c>
      <c r="O37">
        <f t="shared" si="3"/>
        <v>-55567.86</v>
      </c>
      <c r="P37">
        <f t="shared" si="4"/>
        <v>-55567.86</v>
      </c>
      <c r="Q37">
        <f t="shared" si="5"/>
        <v>0</v>
      </c>
      <c r="R37">
        <f t="shared" si="6"/>
        <v>0</v>
      </c>
      <c r="S37">
        <f t="shared" si="7"/>
        <v>0</v>
      </c>
      <c r="T37">
        <f t="shared" si="8"/>
        <v>0</v>
      </c>
      <c r="U37">
        <f t="shared" si="9"/>
        <v>0</v>
      </c>
      <c r="V37">
        <f t="shared" si="10"/>
        <v>0</v>
      </c>
      <c r="W37">
        <f t="shared" si="11"/>
        <v>0</v>
      </c>
      <c r="X37">
        <f t="shared" si="12"/>
        <v>0</v>
      </c>
      <c r="Y37">
        <f t="shared" si="13"/>
        <v>0</v>
      </c>
      <c r="AA37">
        <v>0</v>
      </c>
      <c r="AB37">
        <f t="shared" si="14"/>
        <v>5650</v>
      </c>
      <c r="AC37">
        <f aca="true" t="shared" si="31" ref="AC37:AJ40">AL37</f>
        <v>5650</v>
      </c>
      <c r="AD37">
        <f t="shared" si="31"/>
        <v>0</v>
      </c>
      <c r="AE37">
        <f t="shared" si="31"/>
        <v>0</v>
      </c>
      <c r="AF37">
        <f t="shared" si="31"/>
        <v>0</v>
      </c>
      <c r="AG37">
        <f t="shared" si="31"/>
        <v>0</v>
      </c>
      <c r="AH37">
        <f t="shared" si="31"/>
        <v>0</v>
      </c>
      <c r="AI37">
        <f t="shared" si="31"/>
        <v>0</v>
      </c>
      <c r="AJ37">
        <f t="shared" si="31"/>
        <v>0</v>
      </c>
      <c r="AK37">
        <v>5650</v>
      </c>
      <c r="AL37">
        <v>5650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f t="shared" si="16"/>
        <v>98.7</v>
      </c>
      <c r="AU37">
        <f t="shared" si="17"/>
        <v>65</v>
      </c>
      <c r="AV37">
        <v>1</v>
      </c>
      <c r="AW37">
        <v>1</v>
      </c>
      <c r="AX37">
        <v>1</v>
      </c>
      <c r="AY37">
        <v>1</v>
      </c>
      <c r="AZ37">
        <v>4.94</v>
      </c>
      <c r="BA37">
        <v>10.54</v>
      </c>
      <c r="BB37">
        <v>5.19</v>
      </c>
      <c r="BC37">
        <v>4.67</v>
      </c>
      <c r="BH37">
        <v>3</v>
      </c>
      <c r="BI37">
        <v>1</v>
      </c>
      <c r="BJ37" t="s">
        <v>78</v>
      </c>
      <c r="BM37">
        <v>10</v>
      </c>
      <c r="BN37">
        <v>0</v>
      </c>
      <c r="BO37" t="s">
        <v>68</v>
      </c>
      <c r="BP37">
        <v>1</v>
      </c>
      <c r="BQ37">
        <v>2</v>
      </c>
      <c r="BR37">
        <v>0</v>
      </c>
      <c r="BS37">
        <v>10.54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98.7</v>
      </c>
      <c r="CA37">
        <v>65</v>
      </c>
      <c r="CF37">
        <v>0</v>
      </c>
      <c r="CG37">
        <v>0</v>
      </c>
      <c r="CM37">
        <v>0</v>
      </c>
      <c r="CO37">
        <v>0</v>
      </c>
      <c r="CP37">
        <f t="shared" si="18"/>
        <v>-55567.86</v>
      </c>
      <c r="CQ37">
        <f t="shared" si="19"/>
        <v>26385.5</v>
      </c>
      <c r="CR37">
        <f t="shared" si="20"/>
        <v>0</v>
      </c>
      <c r="CS37">
        <f t="shared" si="21"/>
        <v>0</v>
      </c>
      <c r="CT37">
        <f t="shared" si="22"/>
        <v>0</v>
      </c>
      <c r="CU37">
        <f t="shared" si="23"/>
        <v>0</v>
      </c>
      <c r="CV37">
        <f t="shared" si="24"/>
        <v>0</v>
      </c>
      <c r="CW37">
        <f t="shared" si="25"/>
        <v>0</v>
      </c>
      <c r="CX37">
        <f t="shared" si="26"/>
        <v>0</v>
      </c>
      <c r="CY37">
        <f t="shared" si="27"/>
        <v>0</v>
      </c>
      <c r="CZ37">
        <f t="shared" si="28"/>
        <v>0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1009</v>
      </c>
      <c r="DV37" t="s">
        <v>45</v>
      </c>
      <c r="DW37" t="s">
        <v>45</v>
      </c>
      <c r="DX37">
        <v>1000</v>
      </c>
      <c r="EE37">
        <v>5677324</v>
      </c>
      <c r="EF37">
        <v>2</v>
      </c>
      <c r="EG37" t="s">
        <v>25</v>
      </c>
      <c r="EH37">
        <v>0</v>
      </c>
      <c r="EJ37">
        <v>1</v>
      </c>
      <c r="EK37">
        <v>10</v>
      </c>
      <c r="EL37" t="s">
        <v>72</v>
      </c>
      <c r="EM37" t="s">
        <v>73</v>
      </c>
      <c r="EQ37">
        <v>0</v>
      </c>
      <c r="ER37">
        <v>5650</v>
      </c>
      <c r="ES37">
        <v>5650</v>
      </c>
      <c r="ET37">
        <v>0</v>
      </c>
      <c r="EU37">
        <v>0</v>
      </c>
      <c r="EV37">
        <v>0</v>
      </c>
      <c r="EW37">
        <v>0</v>
      </c>
      <c r="EX37">
        <v>0</v>
      </c>
    </row>
    <row r="38" spans="1:154" ht="12.75">
      <c r="A38">
        <v>18</v>
      </c>
      <c r="B38">
        <v>1</v>
      </c>
      <c r="C38">
        <v>48</v>
      </c>
      <c r="E38" t="s">
        <v>79</v>
      </c>
      <c r="F38" t="s">
        <v>80</v>
      </c>
      <c r="G38" t="s">
        <v>81</v>
      </c>
      <c r="H38" t="s">
        <v>32</v>
      </c>
      <c r="I38">
        <f>I36*J38</f>
        <v>-26.39</v>
      </c>
      <c r="J38">
        <v>-101.5</v>
      </c>
      <c r="O38">
        <f t="shared" si="3"/>
        <v>-81955.46</v>
      </c>
      <c r="P38">
        <f t="shared" si="4"/>
        <v>-81955.46</v>
      </c>
      <c r="Q38">
        <f t="shared" si="5"/>
        <v>0</v>
      </c>
      <c r="R38">
        <f t="shared" si="6"/>
        <v>0</v>
      </c>
      <c r="S38">
        <f t="shared" si="7"/>
        <v>0</v>
      </c>
      <c r="T38">
        <f t="shared" si="8"/>
        <v>0</v>
      </c>
      <c r="U38">
        <f t="shared" si="9"/>
        <v>0</v>
      </c>
      <c r="V38">
        <f t="shared" si="10"/>
        <v>0</v>
      </c>
      <c r="W38">
        <f t="shared" si="11"/>
        <v>0</v>
      </c>
      <c r="X38">
        <f t="shared" si="12"/>
        <v>0</v>
      </c>
      <c r="Y38">
        <f t="shared" si="13"/>
        <v>0</v>
      </c>
      <c r="AA38">
        <v>0</v>
      </c>
      <c r="AB38">
        <f t="shared" si="14"/>
        <v>665</v>
      </c>
      <c r="AC38">
        <f t="shared" si="31"/>
        <v>665</v>
      </c>
      <c r="AD38">
        <f t="shared" si="31"/>
        <v>0</v>
      </c>
      <c r="AE38">
        <f t="shared" si="31"/>
        <v>0</v>
      </c>
      <c r="AF38">
        <f t="shared" si="31"/>
        <v>0</v>
      </c>
      <c r="AG38">
        <f t="shared" si="31"/>
        <v>0</v>
      </c>
      <c r="AH38">
        <f t="shared" si="31"/>
        <v>0</v>
      </c>
      <c r="AI38">
        <f t="shared" si="31"/>
        <v>0</v>
      </c>
      <c r="AJ38">
        <f t="shared" si="31"/>
        <v>0</v>
      </c>
      <c r="AK38">
        <v>665</v>
      </c>
      <c r="AL38">
        <v>665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f t="shared" si="16"/>
        <v>98.7</v>
      </c>
      <c r="AU38">
        <f t="shared" si="17"/>
        <v>65</v>
      </c>
      <c r="AV38">
        <v>1</v>
      </c>
      <c r="AW38">
        <v>1</v>
      </c>
      <c r="AX38">
        <v>1</v>
      </c>
      <c r="AY38">
        <v>1</v>
      </c>
      <c r="AZ38">
        <v>4.94</v>
      </c>
      <c r="BA38">
        <v>10.54</v>
      </c>
      <c r="BB38">
        <v>5.19</v>
      </c>
      <c r="BC38">
        <v>4.67</v>
      </c>
      <c r="BH38">
        <v>3</v>
      </c>
      <c r="BI38">
        <v>1</v>
      </c>
      <c r="BJ38" t="s">
        <v>82</v>
      </c>
      <c r="BM38">
        <v>10</v>
      </c>
      <c r="BN38">
        <v>0</v>
      </c>
      <c r="BO38" t="s">
        <v>68</v>
      </c>
      <c r="BP38">
        <v>1</v>
      </c>
      <c r="BQ38">
        <v>2</v>
      </c>
      <c r="BR38">
        <v>0</v>
      </c>
      <c r="BS38">
        <v>10.54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98.7</v>
      </c>
      <c r="CA38">
        <v>65</v>
      </c>
      <c r="CF38">
        <v>0</v>
      </c>
      <c r="CG38">
        <v>0</v>
      </c>
      <c r="CM38">
        <v>0</v>
      </c>
      <c r="CO38">
        <v>0</v>
      </c>
      <c r="CP38">
        <f t="shared" si="18"/>
        <v>-81955.46</v>
      </c>
      <c r="CQ38">
        <f t="shared" si="19"/>
        <v>3105.5499999999997</v>
      </c>
      <c r="CR38">
        <f t="shared" si="20"/>
        <v>0</v>
      </c>
      <c r="CS38">
        <f t="shared" si="21"/>
        <v>0</v>
      </c>
      <c r="CT38">
        <f t="shared" si="22"/>
        <v>0</v>
      </c>
      <c r="CU38">
        <f t="shared" si="23"/>
        <v>0</v>
      </c>
      <c r="CV38">
        <f t="shared" si="24"/>
        <v>0</v>
      </c>
      <c r="CW38">
        <f t="shared" si="25"/>
        <v>0</v>
      </c>
      <c r="CX38">
        <f t="shared" si="26"/>
        <v>0</v>
      </c>
      <c r="CY38">
        <f t="shared" si="27"/>
        <v>0</v>
      </c>
      <c r="CZ38">
        <f t="shared" si="28"/>
        <v>0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1007</v>
      </c>
      <c r="DV38" t="s">
        <v>32</v>
      </c>
      <c r="DW38" t="s">
        <v>32</v>
      </c>
      <c r="DX38">
        <v>1</v>
      </c>
      <c r="EE38">
        <v>5677324</v>
      </c>
      <c r="EF38">
        <v>2</v>
      </c>
      <c r="EG38" t="s">
        <v>25</v>
      </c>
      <c r="EH38">
        <v>0</v>
      </c>
      <c r="EJ38">
        <v>1</v>
      </c>
      <c r="EK38">
        <v>10</v>
      </c>
      <c r="EL38" t="s">
        <v>72</v>
      </c>
      <c r="EM38" t="s">
        <v>73</v>
      </c>
      <c r="EQ38">
        <v>0</v>
      </c>
      <c r="ER38">
        <v>665</v>
      </c>
      <c r="ES38">
        <v>665</v>
      </c>
      <c r="ET38">
        <v>0</v>
      </c>
      <c r="EU38">
        <v>0</v>
      </c>
      <c r="EV38">
        <v>0</v>
      </c>
      <c r="EW38">
        <v>0</v>
      </c>
      <c r="EX38">
        <v>0</v>
      </c>
    </row>
    <row r="39" spans="1:154" ht="12.75">
      <c r="A39">
        <v>18</v>
      </c>
      <c r="B39">
        <v>1</v>
      </c>
      <c r="C39">
        <v>50</v>
      </c>
      <c r="E39" t="s">
        <v>83</v>
      </c>
      <c r="F39" t="s">
        <v>56</v>
      </c>
      <c r="G39" t="s">
        <v>57</v>
      </c>
      <c r="H39" t="s">
        <v>32</v>
      </c>
      <c r="I39">
        <f>I36*J39</f>
        <v>26.39</v>
      </c>
      <c r="J39">
        <v>101.5</v>
      </c>
      <c r="O39">
        <f t="shared" si="3"/>
        <v>101757.99</v>
      </c>
      <c r="P39">
        <f t="shared" si="4"/>
        <v>101757.99</v>
      </c>
      <c r="Q39">
        <f t="shared" si="5"/>
        <v>0</v>
      </c>
      <c r="R39">
        <f t="shared" si="6"/>
        <v>0</v>
      </c>
      <c r="S39">
        <f t="shared" si="7"/>
        <v>0</v>
      </c>
      <c r="T39">
        <f t="shared" si="8"/>
        <v>0</v>
      </c>
      <c r="U39">
        <f t="shared" si="9"/>
        <v>0</v>
      </c>
      <c r="V39">
        <f t="shared" si="10"/>
        <v>0</v>
      </c>
      <c r="W39">
        <f t="shared" si="11"/>
        <v>0</v>
      </c>
      <c r="X39">
        <f t="shared" si="12"/>
        <v>0</v>
      </c>
      <c r="Y39">
        <f t="shared" si="13"/>
        <v>0</v>
      </c>
      <c r="AA39">
        <v>0</v>
      </c>
      <c r="AB39">
        <f t="shared" si="14"/>
        <v>3855.93</v>
      </c>
      <c r="AC39">
        <f t="shared" si="31"/>
        <v>3855.93</v>
      </c>
      <c r="AD39">
        <f t="shared" si="31"/>
        <v>0</v>
      </c>
      <c r="AE39">
        <f t="shared" si="31"/>
        <v>0</v>
      </c>
      <c r="AF39">
        <f t="shared" si="31"/>
        <v>0</v>
      </c>
      <c r="AG39">
        <f t="shared" si="31"/>
        <v>0</v>
      </c>
      <c r="AH39">
        <f t="shared" si="31"/>
        <v>0</v>
      </c>
      <c r="AI39">
        <f t="shared" si="31"/>
        <v>0</v>
      </c>
      <c r="AJ39">
        <f t="shared" si="31"/>
        <v>0</v>
      </c>
      <c r="AK39">
        <v>3855.93</v>
      </c>
      <c r="AL39">
        <v>3855.93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f t="shared" si="16"/>
        <v>98.7</v>
      </c>
      <c r="AU39">
        <f t="shared" si="17"/>
        <v>65</v>
      </c>
      <c r="AV39">
        <v>1</v>
      </c>
      <c r="AW39">
        <v>1</v>
      </c>
      <c r="AX39">
        <v>1</v>
      </c>
      <c r="AY39">
        <v>1</v>
      </c>
      <c r="AZ39">
        <v>4.94</v>
      </c>
      <c r="BA39">
        <v>10.54</v>
      </c>
      <c r="BB39">
        <v>5.19</v>
      </c>
      <c r="BC39">
        <v>1</v>
      </c>
      <c r="BH39">
        <v>3</v>
      </c>
      <c r="BI39">
        <v>1</v>
      </c>
      <c r="BJ39" t="s">
        <v>58</v>
      </c>
      <c r="BM39">
        <v>10</v>
      </c>
      <c r="BN39">
        <v>0</v>
      </c>
      <c r="BO39" t="s">
        <v>68</v>
      </c>
      <c r="BP39">
        <v>1</v>
      </c>
      <c r="BQ39">
        <v>2</v>
      </c>
      <c r="BR39">
        <v>0</v>
      </c>
      <c r="BS39">
        <v>10.54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98.7</v>
      </c>
      <c r="CA39">
        <v>65</v>
      </c>
      <c r="CF39">
        <v>0</v>
      </c>
      <c r="CG39">
        <v>0</v>
      </c>
      <c r="CM39">
        <v>0</v>
      </c>
      <c r="CO39">
        <v>0</v>
      </c>
      <c r="CP39">
        <f t="shared" si="18"/>
        <v>101757.99</v>
      </c>
      <c r="CQ39">
        <f t="shared" si="19"/>
        <v>3855.93</v>
      </c>
      <c r="CR39">
        <f t="shared" si="20"/>
        <v>0</v>
      </c>
      <c r="CS39">
        <f t="shared" si="21"/>
        <v>0</v>
      </c>
      <c r="CT39">
        <f t="shared" si="22"/>
        <v>0</v>
      </c>
      <c r="CU39">
        <f t="shared" si="23"/>
        <v>0</v>
      </c>
      <c r="CV39">
        <f t="shared" si="24"/>
        <v>0</v>
      </c>
      <c r="CW39">
        <f t="shared" si="25"/>
        <v>0</v>
      </c>
      <c r="CX39">
        <f t="shared" si="26"/>
        <v>0</v>
      </c>
      <c r="CY39">
        <f t="shared" si="27"/>
        <v>0</v>
      </c>
      <c r="CZ39">
        <f t="shared" si="28"/>
        <v>0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1007</v>
      </c>
      <c r="DV39" t="s">
        <v>32</v>
      </c>
      <c r="DW39" t="s">
        <v>32</v>
      </c>
      <c r="DX39">
        <v>1</v>
      </c>
      <c r="EE39">
        <v>5677324</v>
      </c>
      <c r="EF39">
        <v>2</v>
      </c>
      <c r="EG39" t="s">
        <v>25</v>
      </c>
      <c r="EH39">
        <v>0</v>
      </c>
      <c r="EJ39">
        <v>1</v>
      </c>
      <c r="EK39">
        <v>10</v>
      </c>
      <c r="EL39" t="s">
        <v>72</v>
      </c>
      <c r="EM39" t="s">
        <v>73</v>
      </c>
      <c r="EQ39">
        <v>0</v>
      </c>
      <c r="ER39">
        <v>0</v>
      </c>
      <c r="ES39">
        <v>3855.93</v>
      </c>
      <c r="ET39">
        <v>0</v>
      </c>
      <c r="EU39">
        <v>0</v>
      </c>
      <c r="EV39">
        <v>0</v>
      </c>
      <c r="EW39">
        <v>0</v>
      </c>
      <c r="EX39">
        <v>0</v>
      </c>
    </row>
    <row r="40" spans="1:154" ht="12.75">
      <c r="A40">
        <v>18</v>
      </c>
      <c r="B40">
        <v>1</v>
      </c>
      <c r="C40">
        <v>46</v>
      </c>
      <c r="E40" t="s">
        <v>84</v>
      </c>
      <c r="F40" t="s">
        <v>43</v>
      </c>
      <c r="G40" t="s">
        <v>44</v>
      </c>
      <c r="H40" t="s">
        <v>45</v>
      </c>
      <c r="I40">
        <f>I36*J40</f>
        <v>1.712</v>
      </c>
      <c r="J40">
        <v>6.584615384615384</v>
      </c>
      <c r="O40">
        <f t="shared" si="3"/>
        <v>57898.4</v>
      </c>
      <c r="P40">
        <f t="shared" si="4"/>
        <v>57898.4</v>
      </c>
      <c r="Q40">
        <f t="shared" si="5"/>
        <v>0</v>
      </c>
      <c r="R40">
        <f t="shared" si="6"/>
        <v>0</v>
      </c>
      <c r="S40">
        <f t="shared" si="7"/>
        <v>0</v>
      </c>
      <c r="T40">
        <f t="shared" si="8"/>
        <v>0</v>
      </c>
      <c r="U40">
        <f t="shared" si="9"/>
        <v>0</v>
      </c>
      <c r="V40">
        <f t="shared" si="10"/>
        <v>0</v>
      </c>
      <c r="W40">
        <f t="shared" si="11"/>
        <v>0</v>
      </c>
      <c r="X40">
        <f t="shared" si="12"/>
        <v>0</v>
      </c>
      <c r="Y40">
        <f t="shared" si="13"/>
        <v>0</v>
      </c>
      <c r="AA40">
        <v>0</v>
      </c>
      <c r="AB40">
        <f t="shared" si="14"/>
        <v>7241.79</v>
      </c>
      <c r="AC40">
        <f t="shared" si="31"/>
        <v>7241.79</v>
      </c>
      <c r="AD40">
        <f t="shared" si="31"/>
        <v>0</v>
      </c>
      <c r="AE40">
        <f t="shared" si="31"/>
        <v>0</v>
      </c>
      <c r="AF40">
        <f t="shared" si="31"/>
        <v>0</v>
      </c>
      <c r="AG40">
        <f t="shared" si="31"/>
        <v>0</v>
      </c>
      <c r="AH40">
        <f t="shared" si="31"/>
        <v>0</v>
      </c>
      <c r="AI40">
        <f t="shared" si="31"/>
        <v>0</v>
      </c>
      <c r="AJ40">
        <f t="shared" si="31"/>
        <v>0</v>
      </c>
      <c r="AK40">
        <v>7241.79</v>
      </c>
      <c r="AL40">
        <v>7241.79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f t="shared" si="16"/>
        <v>98.7</v>
      </c>
      <c r="AU40">
        <f t="shared" si="17"/>
        <v>65</v>
      </c>
      <c r="AV40">
        <v>1</v>
      </c>
      <c r="AW40">
        <v>1</v>
      </c>
      <c r="AX40">
        <v>1</v>
      </c>
      <c r="AY40">
        <v>1</v>
      </c>
      <c r="AZ40">
        <v>4.94</v>
      </c>
      <c r="BA40">
        <v>10.54</v>
      </c>
      <c r="BB40">
        <v>5.19</v>
      </c>
      <c r="BC40">
        <v>4.67</v>
      </c>
      <c r="BH40">
        <v>3</v>
      </c>
      <c r="BI40">
        <v>1</v>
      </c>
      <c r="BJ40" t="s">
        <v>46</v>
      </c>
      <c r="BM40">
        <v>10</v>
      </c>
      <c r="BN40">
        <v>0</v>
      </c>
      <c r="BO40" t="s">
        <v>68</v>
      </c>
      <c r="BP40">
        <v>1</v>
      </c>
      <c r="BQ40">
        <v>2</v>
      </c>
      <c r="BR40">
        <v>0</v>
      </c>
      <c r="BS40">
        <v>10.54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98.7</v>
      </c>
      <c r="CA40">
        <v>65</v>
      </c>
      <c r="CF40">
        <v>0</v>
      </c>
      <c r="CG40">
        <v>0</v>
      </c>
      <c r="CM40">
        <v>0</v>
      </c>
      <c r="CO40">
        <v>0</v>
      </c>
      <c r="CP40">
        <f t="shared" si="18"/>
        <v>57898.4</v>
      </c>
      <c r="CQ40">
        <f t="shared" si="19"/>
        <v>33819.1593</v>
      </c>
      <c r="CR40">
        <f t="shared" si="20"/>
        <v>0</v>
      </c>
      <c r="CS40">
        <f t="shared" si="21"/>
        <v>0</v>
      </c>
      <c r="CT40">
        <f t="shared" si="22"/>
        <v>0</v>
      </c>
      <c r="CU40">
        <f t="shared" si="23"/>
        <v>0</v>
      </c>
      <c r="CV40">
        <f t="shared" si="24"/>
        <v>0</v>
      </c>
      <c r="CW40">
        <f t="shared" si="25"/>
        <v>0</v>
      </c>
      <c r="CX40">
        <f t="shared" si="26"/>
        <v>0</v>
      </c>
      <c r="CY40">
        <f t="shared" si="27"/>
        <v>0</v>
      </c>
      <c r="CZ40">
        <f t="shared" si="28"/>
        <v>0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1009</v>
      </c>
      <c r="DV40" t="s">
        <v>45</v>
      </c>
      <c r="DW40" t="s">
        <v>45</v>
      </c>
      <c r="DX40">
        <v>1000</v>
      </c>
      <c r="EE40">
        <v>5677324</v>
      </c>
      <c r="EF40">
        <v>2</v>
      </c>
      <c r="EG40" t="s">
        <v>25</v>
      </c>
      <c r="EH40">
        <v>0</v>
      </c>
      <c r="EJ40">
        <v>1</v>
      </c>
      <c r="EK40">
        <v>10</v>
      </c>
      <c r="EL40" t="s">
        <v>72</v>
      </c>
      <c r="EM40" t="s">
        <v>73</v>
      </c>
      <c r="EQ40">
        <v>0</v>
      </c>
      <c r="ER40">
        <v>7241.79</v>
      </c>
      <c r="ES40">
        <v>7241.79</v>
      </c>
      <c r="ET40">
        <v>0</v>
      </c>
      <c r="EU40">
        <v>0</v>
      </c>
      <c r="EV40">
        <v>0</v>
      </c>
      <c r="EW40">
        <v>0</v>
      </c>
      <c r="EX40">
        <v>0</v>
      </c>
    </row>
    <row r="41" spans="1:154" ht="12.75">
      <c r="A41">
        <v>17</v>
      </c>
      <c r="B41">
        <v>1</v>
      </c>
      <c r="C41">
        <f>ROW(SmtRes!A55)</f>
        <v>55</v>
      </c>
      <c r="D41">
        <f>ROW(EtalonRes!A55)</f>
        <v>55</v>
      </c>
      <c r="E41" t="s">
        <v>85</v>
      </c>
      <c r="F41" t="s">
        <v>86</v>
      </c>
      <c r="G41" t="s">
        <v>87</v>
      </c>
      <c r="H41" t="s">
        <v>62</v>
      </c>
      <c r="I41">
        <v>51.05</v>
      </c>
      <c r="J41">
        <v>0</v>
      </c>
      <c r="O41">
        <f t="shared" si="3"/>
        <v>172136.8</v>
      </c>
      <c r="P41">
        <f t="shared" si="4"/>
        <v>117539.48</v>
      </c>
      <c r="Q41">
        <f t="shared" si="5"/>
        <v>6650.17</v>
      </c>
      <c r="R41">
        <f t="shared" si="6"/>
        <v>0</v>
      </c>
      <c r="S41">
        <f t="shared" si="7"/>
        <v>47947.15</v>
      </c>
      <c r="T41">
        <f t="shared" si="8"/>
        <v>0</v>
      </c>
      <c r="U41">
        <f t="shared" si="9"/>
        <v>483.44350000000003</v>
      </c>
      <c r="V41">
        <f t="shared" si="10"/>
        <v>15.825499999999998</v>
      </c>
      <c r="W41">
        <f t="shared" si="11"/>
        <v>0</v>
      </c>
      <c r="X41">
        <f t="shared" si="12"/>
        <v>45070.32</v>
      </c>
      <c r="Y41">
        <f t="shared" si="13"/>
        <v>33563.01</v>
      </c>
      <c r="AA41">
        <v>0</v>
      </c>
      <c r="AB41">
        <f t="shared" si="14"/>
        <v>1129.7699999999998</v>
      </c>
      <c r="AC41">
        <f aca="true" t="shared" si="32" ref="AC41:AF42">(ES41)</f>
        <v>1014.29</v>
      </c>
      <c r="AD41">
        <f t="shared" si="32"/>
        <v>26.37</v>
      </c>
      <c r="AE41">
        <f t="shared" si="32"/>
        <v>0</v>
      </c>
      <c r="AF41">
        <f t="shared" si="32"/>
        <v>89.11</v>
      </c>
      <c r="AG41">
        <f>(AP41)</f>
        <v>0</v>
      </c>
      <c r="AH41">
        <f>(EW41)</f>
        <v>9.47</v>
      </c>
      <c r="AI41">
        <f>(EX41)</f>
        <v>0.31</v>
      </c>
      <c r="AJ41">
        <f>(AS41)</f>
        <v>0</v>
      </c>
      <c r="AK41">
        <v>1129.77</v>
      </c>
      <c r="AL41">
        <v>1014.29</v>
      </c>
      <c r="AM41">
        <v>26.37</v>
      </c>
      <c r="AN41">
        <v>0</v>
      </c>
      <c r="AO41">
        <v>89.11</v>
      </c>
      <c r="AP41">
        <v>0</v>
      </c>
      <c r="AQ41">
        <v>9.47</v>
      </c>
      <c r="AR41">
        <v>0.31</v>
      </c>
      <c r="AS41">
        <v>0</v>
      </c>
      <c r="AT41">
        <f t="shared" si="16"/>
        <v>94</v>
      </c>
      <c r="AU41">
        <f t="shared" si="17"/>
        <v>70</v>
      </c>
      <c r="AV41">
        <v>1</v>
      </c>
      <c r="AW41">
        <v>1</v>
      </c>
      <c r="AX41">
        <v>1</v>
      </c>
      <c r="AY41">
        <v>1</v>
      </c>
      <c r="AZ41">
        <v>3.84</v>
      </c>
      <c r="BA41">
        <v>10.54</v>
      </c>
      <c r="BB41">
        <v>4.94</v>
      </c>
      <c r="BC41">
        <v>2.27</v>
      </c>
      <c r="BH41">
        <v>0</v>
      </c>
      <c r="BI41">
        <v>1</v>
      </c>
      <c r="BJ41" t="s">
        <v>88</v>
      </c>
      <c r="BM41">
        <v>29</v>
      </c>
      <c r="BN41">
        <v>0</v>
      </c>
      <c r="BO41" t="s">
        <v>86</v>
      </c>
      <c r="BP41">
        <v>1</v>
      </c>
      <c r="BQ41">
        <v>2</v>
      </c>
      <c r="BR41">
        <v>0</v>
      </c>
      <c r="BS41">
        <v>10.54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94</v>
      </c>
      <c r="CA41">
        <v>70</v>
      </c>
      <c r="CF41">
        <v>0</v>
      </c>
      <c r="CG41">
        <v>0</v>
      </c>
      <c r="CM41">
        <v>0</v>
      </c>
      <c r="CO41">
        <v>0</v>
      </c>
      <c r="CP41">
        <f t="shared" si="18"/>
        <v>172136.8</v>
      </c>
      <c r="CQ41">
        <f t="shared" si="19"/>
        <v>2302.4383</v>
      </c>
      <c r="CR41">
        <f t="shared" si="20"/>
        <v>130.26780000000002</v>
      </c>
      <c r="CS41">
        <f t="shared" si="21"/>
        <v>0</v>
      </c>
      <c r="CT41">
        <f t="shared" si="22"/>
        <v>939.2194</v>
      </c>
      <c r="CU41">
        <f t="shared" si="23"/>
        <v>0</v>
      </c>
      <c r="CV41">
        <f t="shared" si="24"/>
        <v>9.47</v>
      </c>
      <c r="CW41">
        <f t="shared" si="25"/>
        <v>0.31</v>
      </c>
      <c r="CX41">
        <f t="shared" si="26"/>
        <v>0</v>
      </c>
      <c r="CY41">
        <f t="shared" si="27"/>
        <v>45070.321</v>
      </c>
      <c r="CZ41">
        <f t="shared" si="28"/>
        <v>33563.005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1007</v>
      </c>
      <c r="DV41" t="s">
        <v>62</v>
      </c>
      <c r="DW41" t="s">
        <v>89</v>
      </c>
      <c r="DX41">
        <v>1</v>
      </c>
      <c r="EE41">
        <v>5677341</v>
      </c>
      <c r="EF41">
        <v>2</v>
      </c>
      <c r="EG41" t="s">
        <v>25</v>
      </c>
      <c r="EH41">
        <v>0</v>
      </c>
      <c r="EJ41">
        <v>1</v>
      </c>
      <c r="EK41">
        <v>29</v>
      </c>
      <c r="EL41" t="s">
        <v>90</v>
      </c>
      <c r="EM41" t="s">
        <v>91</v>
      </c>
      <c r="EP41" t="s">
        <v>516</v>
      </c>
      <c r="EQ41">
        <v>0</v>
      </c>
      <c r="ER41">
        <v>1129.77</v>
      </c>
      <c r="ES41">
        <v>1014.29</v>
      </c>
      <c r="ET41">
        <v>26.37</v>
      </c>
      <c r="EU41">
        <v>0</v>
      </c>
      <c r="EV41">
        <v>89.11</v>
      </c>
      <c r="EW41">
        <v>9.47</v>
      </c>
      <c r="EX41">
        <v>0.31</v>
      </c>
    </row>
    <row r="42" spans="1:154" ht="12.75">
      <c r="A42">
        <v>17</v>
      </c>
      <c r="B42">
        <v>1</v>
      </c>
      <c r="C42">
        <f>ROW(SmtRes!A76)</f>
        <v>76</v>
      </c>
      <c r="D42">
        <f>ROW(EtalonRes!A76)</f>
        <v>76</v>
      </c>
      <c r="E42" t="s">
        <v>92</v>
      </c>
      <c r="F42" t="s">
        <v>93</v>
      </c>
      <c r="G42" t="s">
        <v>94</v>
      </c>
      <c r="H42" t="s">
        <v>22</v>
      </c>
      <c r="I42">
        <v>0.55</v>
      </c>
      <c r="J42">
        <v>0</v>
      </c>
      <c r="O42">
        <f t="shared" si="3"/>
        <v>406011.75</v>
      </c>
      <c r="P42">
        <f t="shared" si="4"/>
        <v>339877.74</v>
      </c>
      <c r="Q42">
        <f t="shared" si="5"/>
        <v>12781.26</v>
      </c>
      <c r="R42">
        <f t="shared" si="6"/>
        <v>2956.82</v>
      </c>
      <c r="S42">
        <f t="shared" si="7"/>
        <v>53352.75</v>
      </c>
      <c r="T42">
        <f t="shared" si="8"/>
        <v>0</v>
      </c>
      <c r="U42">
        <f t="shared" si="9"/>
        <v>578.5065</v>
      </c>
      <c r="V42">
        <f t="shared" si="10"/>
        <v>22.869</v>
      </c>
      <c r="W42">
        <f t="shared" si="11"/>
        <v>0</v>
      </c>
      <c r="X42">
        <f t="shared" si="12"/>
        <v>55577.55</v>
      </c>
      <c r="Y42">
        <f t="shared" si="13"/>
        <v>36601.22</v>
      </c>
      <c r="AA42">
        <v>0</v>
      </c>
      <c r="AB42">
        <f t="shared" si="14"/>
        <v>147652.39</v>
      </c>
      <c r="AC42">
        <f t="shared" si="32"/>
        <v>134047.62</v>
      </c>
      <c r="AD42">
        <f t="shared" si="32"/>
        <v>4401.26</v>
      </c>
      <c r="AE42">
        <f t="shared" si="32"/>
        <v>510.06</v>
      </c>
      <c r="AF42">
        <f t="shared" si="32"/>
        <v>9203.51</v>
      </c>
      <c r="AG42">
        <f>(AP42)</f>
        <v>0</v>
      </c>
      <c r="AH42">
        <f>(EW42)</f>
        <v>1051.83</v>
      </c>
      <c r="AI42">
        <f>(EX42)</f>
        <v>41.58</v>
      </c>
      <c r="AJ42">
        <f>(AS42)</f>
        <v>0</v>
      </c>
      <c r="AK42">
        <v>147652.39</v>
      </c>
      <c r="AL42">
        <v>134047.62</v>
      </c>
      <c r="AM42">
        <v>4401.26</v>
      </c>
      <c r="AN42">
        <v>510.06</v>
      </c>
      <c r="AO42">
        <v>9203.51</v>
      </c>
      <c r="AP42">
        <v>0</v>
      </c>
      <c r="AQ42">
        <v>1051.83</v>
      </c>
      <c r="AR42">
        <v>41.58</v>
      </c>
      <c r="AS42">
        <v>0</v>
      </c>
      <c r="AT42">
        <f t="shared" si="16"/>
        <v>98.7</v>
      </c>
      <c r="AU42">
        <f t="shared" si="17"/>
        <v>65</v>
      </c>
      <c r="AV42">
        <v>1</v>
      </c>
      <c r="AW42">
        <v>1</v>
      </c>
      <c r="AX42">
        <v>1</v>
      </c>
      <c r="AY42">
        <v>1</v>
      </c>
      <c r="AZ42">
        <v>5.52</v>
      </c>
      <c r="BA42">
        <v>10.54</v>
      </c>
      <c r="BB42">
        <v>5.28</v>
      </c>
      <c r="BC42">
        <v>4.61</v>
      </c>
      <c r="BH42">
        <v>0</v>
      </c>
      <c r="BI42">
        <v>1</v>
      </c>
      <c r="BJ42" t="s">
        <v>95</v>
      </c>
      <c r="BM42">
        <v>10</v>
      </c>
      <c r="BN42">
        <v>0</v>
      </c>
      <c r="BO42" t="s">
        <v>93</v>
      </c>
      <c r="BP42">
        <v>1</v>
      </c>
      <c r="BQ42">
        <v>2</v>
      </c>
      <c r="BR42">
        <v>0</v>
      </c>
      <c r="BS42">
        <v>10.54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98.7</v>
      </c>
      <c r="CA42">
        <v>65</v>
      </c>
      <c r="CF42">
        <v>0</v>
      </c>
      <c r="CG42">
        <v>0</v>
      </c>
      <c r="CM42">
        <v>0</v>
      </c>
      <c r="CO42">
        <v>0</v>
      </c>
      <c r="CP42">
        <f t="shared" si="18"/>
        <v>406011.75</v>
      </c>
      <c r="CQ42">
        <f t="shared" si="19"/>
        <v>617959.5282000001</v>
      </c>
      <c r="CR42">
        <f t="shared" si="20"/>
        <v>23238.652800000003</v>
      </c>
      <c r="CS42">
        <f t="shared" si="21"/>
        <v>5376.032399999999</v>
      </c>
      <c r="CT42">
        <f t="shared" si="22"/>
        <v>97004.9954</v>
      </c>
      <c r="CU42">
        <f t="shared" si="23"/>
        <v>0</v>
      </c>
      <c r="CV42">
        <f t="shared" si="24"/>
        <v>1051.83</v>
      </c>
      <c r="CW42">
        <f t="shared" si="25"/>
        <v>41.58</v>
      </c>
      <c r="CX42">
        <f t="shared" si="26"/>
        <v>0</v>
      </c>
      <c r="CY42">
        <f t="shared" si="27"/>
        <v>55577.54559</v>
      </c>
      <c r="CZ42">
        <f t="shared" si="28"/>
        <v>36601.220499999996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1007</v>
      </c>
      <c r="DV42" t="s">
        <v>22</v>
      </c>
      <c r="DW42" t="s">
        <v>71</v>
      </c>
      <c r="DX42">
        <v>100</v>
      </c>
      <c r="EE42">
        <v>5677324</v>
      </c>
      <c r="EF42">
        <v>2</v>
      </c>
      <c r="EG42" t="s">
        <v>25</v>
      </c>
      <c r="EH42">
        <v>0</v>
      </c>
      <c r="EJ42">
        <v>1</v>
      </c>
      <c r="EK42">
        <v>10</v>
      </c>
      <c r="EL42" t="s">
        <v>72</v>
      </c>
      <c r="EM42" t="s">
        <v>73</v>
      </c>
      <c r="EP42" t="s">
        <v>96</v>
      </c>
      <c r="EQ42">
        <v>0</v>
      </c>
      <c r="ER42">
        <v>147652.39</v>
      </c>
      <c r="ES42">
        <v>134047.62</v>
      </c>
      <c r="ET42">
        <v>4401.26</v>
      </c>
      <c r="EU42">
        <v>510.06</v>
      </c>
      <c r="EV42">
        <v>9203.51</v>
      </c>
      <c r="EW42">
        <v>1051.83</v>
      </c>
      <c r="EX42">
        <v>41.58</v>
      </c>
    </row>
    <row r="43" spans="1:154" ht="12.75">
      <c r="A43">
        <v>18</v>
      </c>
      <c r="B43">
        <v>1</v>
      </c>
      <c r="C43">
        <v>73</v>
      </c>
      <c r="E43" t="s">
        <v>97</v>
      </c>
      <c r="F43" t="s">
        <v>76</v>
      </c>
      <c r="G43" t="s">
        <v>77</v>
      </c>
      <c r="H43" t="s">
        <v>45</v>
      </c>
      <c r="I43">
        <f>I42*J43</f>
        <v>-5.566</v>
      </c>
      <c r="J43">
        <v>-10.12</v>
      </c>
      <c r="O43">
        <f t="shared" si="3"/>
        <v>-144974.82</v>
      </c>
      <c r="P43">
        <f t="shared" si="4"/>
        <v>-144974.82</v>
      </c>
      <c r="Q43">
        <f t="shared" si="5"/>
        <v>0</v>
      </c>
      <c r="R43">
        <f t="shared" si="6"/>
        <v>0</v>
      </c>
      <c r="S43">
        <f t="shared" si="7"/>
        <v>0</v>
      </c>
      <c r="T43">
        <f t="shared" si="8"/>
        <v>0</v>
      </c>
      <c r="U43">
        <f t="shared" si="9"/>
        <v>0</v>
      </c>
      <c r="V43">
        <f t="shared" si="10"/>
        <v>0</v>
      </c>
      <c r="W43">
        <f t="shared" si="11"/>
        <v>0</v>
      </c>
      <c r="X43">
        <f t="shared" si="12"/>
        <v>0</v>
      </c>
      <c r="Y43">
        <f t="shared" si="13"/>
        <v>0</v>
      </c>
      <c r="AA43">
        <v>0</v>
      </c>
      <c r="AB43">
        <f t="shared" si="14"/>
        <v>5650</v>
      </c>
      <c r="AC43">
        <f aca="true" t="shared" si="33" ref="AC43:AJ46">AL43</f>
        <v>5650</v>
      </c>
      <c r="AD43">
        <f t="shared" si="33"/>
        <v>0</v>
      </c>
      <c r="AE43">
        <f t="shared" si="33"/>
        <v>0</v>
      </c>
      <c r="AF43">
        <f t="shared" si="33"/>
        <v>0</v>
      </c>
      <c r="AG43">
        <f t="shared" si="33"/>
        <v>0</v>
      </c>
      <c r="AH43">
        <f t="shared" si="33"/>
        <v>0</v>
      </c>
      <c r="AI43">
        <f t="shared" si="33"/>
        <v>0</v>
      </c>
      <c r="AJ43">
        <f t="shared" si="33"/>
        <v>0</v>
      </c>
      <c r="AK43">
        <v>5650</v>
      </c>
      <c r="AL43">
        <v>5650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f t="shared" si="16"/>
        <v>98.7</v>
      </c>
      <c r="AU43">
        <f t="shared" si="17"/>
        <v>65</v>
      </c>
      <c r="AV43">
        <v>1</v>
      </c>
      <c r="AW43">
        <v>1</v>
      </c>
      <c r="AX43">
        <v>1</v>
      </c>
      <c r="AY43">
        <v>1</v>
      </c>
      <c r="AZ43">
        <v>5.52</v>
      </c>
      <c r="BA43">
        <v>10.54</v>
      </c>
      <c r="BB43">
        <v>5.28</v>
      </c>
      <c r="BC43">
        <v>4.61</v>
      </c>
      <c r="BH43">
        <v>3</v>
      </c>
      <c r="BI43">
        <v>1</v>
      </c>
      <c r="BJ43" t="s">
        <v>78</v>
      </c>
      <c r="BM43">
        <v>10</v>
      </c>
      <c r="BN43">
        <v>0</v>
      </c>
      <c r="BO43" t="s">
        <v>93</v>
      </c>
      <c r="BP43">
        <v>1</v>
      </c>
      <c r="BQ43">
        <v>2</v>
      </c>
      <c r="BR43">
        <v>0</v>
      </c>
      <c r="BS43">
        <v>10.54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98.7</v>
      </c>
      <c r="CA43">
        <v>65</v>
      </c>
      <c r="CF43">
        <v>0</v>
      </c>
      <c r="CG43">
        <v>0</v>
      </c>
      <c r="CM43">
        <v>0</v>
      </c>
      <c r="CO43">
        <v>0</v>
      </c>
      <c r="CP43">
        <f t="shared" si="18"/>
        <v>-144974.82</v>
      </c>
      <c r="CQ43">
        <f t="shared" si="19"/>
        <v>26046.5</v>
      </c>
      <c r="CR43">
        <f t="shared" si="20"/>
        <v>0</v>
      </c>
      <c r="CS43">
        <f t="shared" si="21"/>
        <v>0</v>
      </c>
      <c r="CT43">
        <f t="shared" si="22"/>
        <v>0</v>
      </c>
      <c r="CU43">
        <f t="shared" si="23"/>
        <v>0</v>
      </c>
      <c r="CV43">
        <f t="shared" si="24"/>
        <v>0</v>
      </c>
      <c r="CW43">
        <f t="shared" si="25"/>
        <v>0</v>
      </c>
      <c r="CX43">
        <f t="shared" si="26"/>
        <v>0</v>
      </c>
      <c r="CY43">
        <f t="shared" si="27"/>
        <v>0</v>
      </c>
      <c r="CZ43">
        <f t="shared" si="28"/>
        <v>0</v>
      </c>
      <c r="DN43">
        <v>0</v>
      </c>
      <c r="DO43">
        <v>0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1009</v>
      </c>
      <c r="DV43" t="s">
        <v>45</v>
      </c>
      <c r="DW43" t="s">
        <v>45</v>
      </c>
      <c r="DX43">
        <v>1000</v>
      </c>
      <c r="EE43">
        <v>5677324</v>
      </c>
      <c r="EF43">
        <v>2</v>
      </c>
      <c r="EG43" t="s">
        <v>25</v>
      </c>
      <c r="EH43">
        <v>0</v>
      </c>
      <c r="EJ43">
        <v>1</v>
      </c>
      <c r="EK43">
        <v>10</v>
      </c>
      <c r="EL43" t="s">
        <v>72</v>
      </c>
      <c r="EM43" t="s">
        <v>73</v>
      </c>
      <c r="EQ43">
        <v>0</v>
      </c>
      <c r="ER43">
        <v>5650</v>
      </c>
      <c r="ES43">
        <v>5650</v>
      </c>
      <c r="ET43">
        <v>0</v>
      </c>
      <c r="EU43">
        <v>0</v>
      </c>
      <c r="EV43">
        <v>0</v>
      </c>
      <c r="EW43">
        <v>0</v>
      </c>
      <c r="EX43">
        <v>0</v>
      </c>
    </row>
    <row r="44" spans="1:154" ht="12.75">
      <c r="A44">
        <v>18</v>
      </c>
      <c r="B44">
        <v>1</v>
      </c>
      <c r="C44">
        <v>74</v>
      </c>
      <c r="E44" t="s">
        <v>98</v>
      </c>
      <c r="F44" t="s">
        <v>80</v>
      </c>
      <c r="G44" t="s">
        <v>81</v>
      </c>
      <c r="H44" t="s">
        <v>32</v>
      </c>
      <c r="I44">
        <f>I42*J44</f>
        <v>-55.825</v>
      </c>
      <c r="J44">
        <v>-101.5</v>
      </c>
      <c r="O44">
        <f t="shared" si="3"/>
        <v>-171139.91</v>
      </c>
      <c r="P44">
        <f t="shared" si="4"/>
        <v>-171139.91</v>
      </c>
      <c r="Q44">
        <f t="shared" si="5"/>
        <v>0</v>
      </c>
      <c r="R44">
        <f t="shared" si="6"/>
        <v>0</v>
      </c>
      <c r="S44">
        <f t="shared" si="7"/>
        <v>0</v>
      </c>
      <c r="T44">
        <f t="shared" si="8"/>
        <v>0</v>
      </c>
      <c r="U44">
        <f t="shared" si="9"/>
        <v>0</v>
      </c>
      <c r="V44">
        <f t="shared" si="10"/>
        <v>0</v>
      </c>
      <c r="W44">
        <f t="shared" si="11"/>
        <v>0</v>
      </c>
      <c r="X44">
        <f t="shared" si="12"/>
        <v>0</v>
      </c>
      <c r="Y44">
        <f t="shared" si="13"/>
        <v>0</v>
      </c>
      <c r="AA44">
        <v>0</v>
      </c>
      <c r="AB44">
        <f t="shared" si="14"/>
        <v>665</v>
      </c>
      <c r="AC44">
        <f t="shared" si="33"/>
        <v>665</v>
      </c>
      <c r="AD44">
        <f t="shared" si="33"/>
        <v>0</v>
      </c>
      <c r="AE44">
        <f t="shared" si="33"/>
        <v>0</v>
      </c>
      <c r="AF44">
        <f t="shared" si="33"/>
        <v>0</v>
      </c>
      <c r="AG44">
        <f t="shared" si="33"/>
        <v>0</v>
      </c>
      <c r="AH44">
        <f t="shared" si="33"/>
        <v>0</v>
      </c>
      <c r="AI44">
        <f t="shared" si="33"/>
        <v>0</v>
      </c>
      <c r="AJ44">
        <f t="shared" si="33"/>
        <v>0</v>
      </c>
      <c r="AK44">
        <v>665</v>
      </c>
      <c r="AL44">
        <v>665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f t="shared" si="16"/>
        <v>98.7</v>
      </c>
      <c r="AU44">
        <f t="shared" si="17"/>
        <v>65</v>
      </c>
      <c r="AV44">
        <v>1</v>
      </c>
      <c r="AW44">
        <v>1</v>
      </c>
      <c r="AX44">
        <v>1</v>
      </c>
      <c r="AY44">
        <v>1</v>
      </c>
      <c r="AZ44">
        <v>5.52</v>
      </c>
      <c r="BA44">
        <v>10.54</v>
      </c>
      <c r="BB44">
        <v>5.28</v>
      </c>
      <c r="BC44">
        <v>4.61</v>
      </c>
      <c r="BH44">
        <v>3</v>
      </c>
      <c r="BI44">
        <v>1</v>
      </c>
      <c r="BJ44" t="s">
        <v>82</v>
      </c>
      <c r="BM44">
        <v>10</v>
      </c>
      <c r="BN44">
        <v>0</v>
      </c>
      <c r="BO44" t="s">
        <v>93</v>
      </c>
      <c r="BP44">
        <v>1</v>
      </c>
      <c r="BQ44">
        <v>2</v>
      </c>
      <c r="BR44">
        <v>0</v>
      </c>
      <c r="BS44">
        <v>10.54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98.7</v>
      </c>
      <c r="CA44">
        <v>65</v>
      </c>
      <c r="CF44">
        <v>0</v>
      </c>
      <c r="CG44">
        <v>0</v>
      </c>
      <c r="CM44">
        <v>0</v>
      </c>
      <c r="CO44">
        <v>0</v>
      </c>
      <c r="CP44">
        <f t="shared" si="18"/>
        <v>-171139.91</v>
      </c>
      <c r="CQ44">
        <f t="shared" si="19"/>
        <v>3065.65</v>
      </c>
      <c r="CR44">
        <f t="shared" si="20"/>
        <v>0</v>
      </c>
      <c r="CS44">
        <f t="shared" si="21"/>
        <v>0</v>
      </c>
      <c r="CT44">
        <f t="shared" si="22"/>
        <v>0</v>
      </c>
      <c r="CU44">
        <f t="shared" si="23"/>
        <v>0</v>
      </c>
      <c r="CV44">
        <f t="shared" si="24"/>
        <v>0</v>
      </c>
      <c r="CW44">
        <f t="shared" si="25"/>
        <v>0</v>
      </c>
      <c r="CX44">
        <f t="shared" si="26"/>
        <v>0</v>
      </c>
      <c r="CY44">
        <f t="shared" si="27"/>
        <v>0</v>
      </c>
      <c r="CZ44">
        <f t="shared" si="28"/>
        <v>0</v>
      </c>
      <c r="DN44">
        <v>0</v>
      </c>
      <c r="DO44">
        <v>0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1007</v>
      </c>
      <c r="DV44" t="s">
        <v>32</v>
      </c>
      <c r="DW44" t="s">
        <v>32</v>
      </c>
      <c r="DX44">
        <v>1</v>
      </c>
      <c r="EE44">
        <v>5677324</v>
      </c>
      <c r="EF44">
        <v>2</v>
      </c>
      <c r="EG44" t="s">
        <v>25</v>
      </c>
      <c r="EH44">
        <v>0</v>
      </c>
      <c r="EJ44">
        <v>1</v>
      </c>
      <c r="EK44">
        <v>10</v>
      </c>
      <c r="EL44" t="s">
        <v>72</v>
      </c>
      <c r="EM44" t="s">
        <v>73</v>
      </c>
      <c r="EQ44">
        <v>0</v>
      </c>
      <c r="ER44">
        <v>665</v>
      </c>
      <c r="ES44">
        <v>665</v>
      </c>
      <c r="ET44">
        <v>0</v>
      </c>
      <c r="EU44">
        <v>0</v>
      </c>
      <c r="EV44">
        <v>0</v>
      </c>
      <c r="EW44">
        <v>0</v>
      </c>
      <c r="EX44">
        <v>0</v>
      </c>
    </row>
    <row r="45" spans="1:154" ht="12.75">
      <c r="A45">
        <v>18</v>
      </c>
      <c r="B45">
        <v>1</v>
      </c>
      <c r="C45">
        <v>76</v>
      </c>
      <c r="E45" t="s">
        <v>99</v>
      </c>
      <c r="F45" t="s">
        <v>56</v>
      </c>
      <c r="G45" t="s">
        <v>57</v>
      </c>
      <c r="H45" t="s">
        <v>32</v>
      </c>
      <c r="I45">
        <f>I42*J45</f>
        <v>55.825</v>
      </c>
      <c r="J45">
        <v>101.5</v>
      </c>
      <c r="O45">
        <f t="shared" si="3"/>
        <v>215257.29</v>
      </c>
      <c r="P45">
        <f t="shared" si="4"/>
        <v>215257.29</v>
      </c>
      <c r="Q45">
        <f t="shared" si="5"/>
        <v>0</v>
      </c>
      <c r="R45">
        <f t="shared" si="6"/>
        <v>0</v>
      </c>
      <c r="S45">
        <f t="shared" si="7"/>
        <v>0</v>
      </c>
      <c r="T45">
        <f t="shared" si="8"/>
        <v>0</v>
      </c>
      <c r="U45">
        <f t="shared" si="9"/>
        <v>0</v>
      </c>
      <c r="V45">
        <f t="shared" si="10"/>
        <v>0</v>
      </c>
      <c r="W45">
        <f t="shared" si="11"/>
        <v>0</v>
      </c>
      <c r="X45">
        <f t="shared" si="12"/>
        <v>0</v>
      </c>
      <c r="Y45">
        <f t="shared" si="13"/>
        <v>0</v>
      </c>
      <c r="AA45">
        <v>0</v>
      </c>
      <c r="AB45">
        <f t="shared" si="14"/>
        <v>3855.93</v>
      </c>
      <c r="AC45">
        <f t="shared" si="33"/>
        <v>3855.93</v>
      </c>
      <c r="AD45">
        <f t="shared" si="33"/>
        <v>0</v>
      </c>
      <c r="AE45">
        <f t="shared" si="33"/>
        <v>0</v>
      </c>
      <c r="AF45">
        <f t="shared" si="33"/>
        <v>0</v>
      </c>
      <c r="AG45">
        <f t="shared" si="33"/>
        <v>0</v>
      </c>
      <c r="AH45">
        <f t="shared" si="33"/>
        <v>0</v>
      </c>
      <c r="AI45">
        <f t="shared" si="33"/>
        <v>0</v>
      </c>
      <c r="AJ45">
        <f t="shared" si="33"/>
        <v>0</v>
      </c>
      <c r="AK45">
        <v>3855.93</v>
      </c>
      <c r="AL45">
        <v>3855.93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f t="shared" si="16"/>
        <v>98.7</v>
      </c>
      <c r="AU45">
        <f t="shared" si="17"/>
        <v>65</v>
      </c>
      <c r="AV45">
        <v>1</v>
      </c>
      <c r="AW45">
        <v>1</v>
      </c>
      <c r="AX45">
        <v>1</v>
      </c>
      <c r="AY45">
        <v>1</v>
      </c>
      <c r="AZ45">
        <v>5.52</v>
      </c>
      <c r="BA45">
        <v>10.54</v>
      </c>
      <c r="BB45">
        <v>5.28</v>
      </c>
      <c r="BC45">
        <v>1</v>
      </c>
      <c r="BH45">
        <v>3</v>
      </c>
      <c r="BI45">
        <v>1</v>
      </c>
      <c r="BJ45" t="s">
        <v>58</v>
      </c>
      <c r="BM45">
        <v>10</v>
      </c>
      <c r="BN45">
        <v>0</v>
      </c>
      <c r="BO45" t="s">
        <v>93</v>
      </c>
      <c r="BP45">
        <v>1</v>
      </c>
      <c r="BQ45">
        <v>2</v>
      </c>
      <c r="BR45">
        <v>0</v>
      </c>
      <c r="BS45">
        <v>10.54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98.7</v>
      </c>
      <c r="CA45">
        <v>65</v>
      </c>
      <c r="CF45">
        <v>0</v>
      </c>
      <c r="CG45">
        <v>0</v>
      </c>
      <c r="CM45">
        <v>0</v>
      </c>
      <c r="CO45">
        <v>0</v>
      </c>
      <c r="CP45">
        <f t="shared" si="18"/>
        <v>215257.29</v>
      </c>
      <c r="CQ45">
        <f t="shared" si="19"/>
        <v>3855.93</v>
      </c>
      <c r="CR45">
        <f t="shared" si="20"/>
        <v>0</v>
      </c>
      <c r="CS45">
        <f t="shared" si="21"/>
        <v>0</v>
      </c>
      <c r="CT45">
        <f t="shared" si="22"/>
        <v>0</v>
      </c>
      <c r="CU45">
        <f t="shared" si="23"/>
        <v>0</v>
      </c>
      <c r="CV45">
        <f t="shared" si="24"/>
        <v>0</v>
      </c>
      <c r="CW45">
        <f t="shared" si="25"/>
        <v>0</v>
      </c>
      <c r="CX45">
        <f t="shared" si="26"/>
        <v>0</v>
      </c>
      <c r="CY45">
        <f t="shared" si="27"/>
        <v>0</v>
      </c>
      <c r="CZ45">
        <f t="shared" si="28"/>
        <v>0</v>
      </c>
      <c r="DN45">
        <v>0</v>
      </c>
      <c r="DO45">
        <v>0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1007</v>
      </c>
      <c r="DV45" t="s">
        <v>32</v>
      </c>
      <c r="DW45" t="s">
        <v>32</v>
      </c>
      <c r="DX45">
        <v>1</v>
      </c>
      <c r="EE45">
        <v>5677324</v>
      </c>
      <c r="EF45">
        <v>2</v>
      </c>
      <c r="EG45" t="s">
        <v>25</v>
      </c>
      <c r="EH45">
        <v>0</v>
      </c>
      <c r="EJ45">
        <v>1</v>
      </c>
      <c r="EK45">
        <v>10</v>
      </c>
      <c r="EL45" t="s">
        <v>72</v>
      </c>
      <c r="EM45" t="s">
        <v>73</v>
      </c>
      <c r="EQ45">
        <v>0</v>
      </c>
      <c r="ER45">
        <v>0</v>
      </c>
      <c r="ES45">
        <v>3855.93</v>
      </c>
      <c r="ET45">
        <v>0</v>
      </c>
      <c r="EU45">
        <v>0</v>
      </c>
      <c r="EV45">
        <v>0</v>
      </c>
      <c r="EW45">
        <v>0</v>
      </c>
      <c r="EX45">
        <v>0</v>
      </c>
    </row>
    <row r="46" spans="1:154" ht="12.75">
      <c r="A46">
        <v>18</v>
      </c>
      <c r="B46">
        <v>1</v>
      </c>
      <c r="C46">
        <v>72</v>
      </c>
      <c r="E46" t="s">
        <v>100</v>
      </c>
      <c r="F46" t="s">
        <v>43</v>
      </c>
      <c r="G46" t="s">
        <v>44</v>
      </c>
      <c r="H46" t="s">
        <v>45</v>
      </c>
      <c r="I46">
        <f>I42*J46</f>
        <v>2.267</v>
      </c>
      <c r="J46">
        <v>4.121818181818181</v>
      </c>
      <c r="O46">
        <f t="shared" si="3"/>
        <v>75683.01</v>
      </c>
      <c r="P46">
        <f t="shared" si="4"/>
        <v>75683.01</v>
      </c>
      <c r="Q46">
        <f t="shared" si="5"/>
        <v>0</v>
      </c>
      <c r="R46">
        <f t="shared" si="6"/>
        <v>0</v>
      </c>
      <c r="S46">
        <f t="shared" si="7"/>
        <v>0</v>
      </c>
      <c r="T46">
        <f t="shared" si="8"/>
        <v>0</v>
      </c>
      <c r="U46">
        <f t="shared" si="9"/>
        <v>0</v>
      </c>
      <c r="V46">
        <f t="shared" si="10"/>
        <v>0</v>
      </c>
      <c r="W46">
        <f t="shared" si="11"/>
        <v>0</v>
      </c>
      <c r="X46">
        <f t="shared" si="12"/>
        <v>0</v>
      </c>
      <c r="Y46">
        <f t="shared" si="13"/>
        <v>0</v>
      </c>
      <c r="AA46">
        <v>0</v>
      </c>
      <c r="AB46">
        <f t="shared" si="14"/>
        <v>7241.79</v>
      </c>
      <c r="AC46">
        <f t="shared" si="33"/>
        <v>7241.79</v>
      </c>
      <c r="AD46">
        <f t="shared" si="33"/>
        <v>0</v>
      </c>
      <c r="AE46">
        <f t="shared" si="33"/>
        <v>0</v>
      </c>
      <c r="AF46">
        <f t="shared" si="33"/>
        <v>0</v>
      </c>
      <c r="AG46">
        <f t="shared" si="33"/>
        <v>0</v>
      </c>
      <c r="AH46">
        <f t="shared" si="33"/>
        <v>0</v>
      </c>
      <c r="AI46">
        <f t="shared" si="33"/>
        <v>0</v>
      </c>
      <c r="AJ46">
        <f t="shared" si="33"/>
        <v>0</v>
      </c>
      <c r="AK46">
        <v>7241.79</v>
      </c>
      <c r="AL46">
        <v>7241.79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f t="shared" si="16"/>
        <v>98.7</v>
      </c>
      <c r="AU46">
        <f t="shared" si="17"/>
        <v>65</v>
      </c>
      <c r="AV46">
        <v>1</v>
      </c>
      <c r="AW46">
        <v>1</v>
      </c>
      <c r="AX46">
        <v>1</v>
      </c>
      <c r="AY46">
        <v>1</v>
      </c>
      <c r="AZ46">
        <v>5.52</v>
      </c>
      <c r="BA46">
        <v>10.54</v>
      </c>
      <c r="BB46">
        <v>5.28</v>
      </c>
      <c r="BC46">
        <v>4.61</v>
      </c>
      <c r="BH46">
        <v>3</v>
      </c>
      <c r="BI46">
        <v>1</v>
      </c>
      <c r="BJ46" t="s">
        <v>46</v>
      </c>
      <c r="BM46">
        <v>10</v>
      </c>
      <c r="BN46">
        <v>0</v>
      </c>
      <c r="BO46" t="s">
        <v>93</v>
      </c>
      <c r="BP46">
        <v>1</v>
      </c>
      <c r="BQ46">
        <v>2</v>
      </c>
      <c r="BR46">
        <v>0</v>
      </c>
      <c r="BS46">
        <v>10.54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98.7</v>
      </c>
      <c r="CA46">
        <v>65</v>
      </c>
      <c r="CF46">
        <v>0</v>
      </c>
      <c r="CG46">
        <v>0</v>
      </c>
      <c r="CM46">
        <v>0</v>
      </c>
      <c r="CO46">
        <v>0</v>
      </c>
      <c r="CP46">
        <f t="shared" si="18"/>
        <v>75683.01</v>
      </c>
      <c r="CQ46">
        <f t="shared" si="19"/>
        <v>33384.651900000004</v>
      </c>
      <c r="CR46">
        <f t="shared" si="20"/>
        <v>0</v>
      </c>
      <c r="CS46">
        <f t="shared" si="21"/>
        <v>0</v>
      </c>
      <c r="CT46">
        <f t="shared" si="22"/>
        <v>0</v>
      </c>
      <c r="CU46">
        <f t="shared" si="23"/>
        <v>0</v>
      </c>
      <c r="CV46">
        <f t="shared" si="24"/>
        <v>0</v>
      </c>
      <c r="CW46">
        <f t="shared" si="25"/>
        <v>0</v>
      </c>
      <c r="CX46">
        <f t="shared" si="26"/>
        <v>0</v>
      </c>
      <c r="CY46">
        <f t="shared" si="27"/>
        <v>0</v>
      </c>
      <c r="CZ46">
        <f t="shared" si="28"/>
        <v>0</v>
      </c>
      <c r="DN46">
        <v>0</v>
      </c>
      <c r="DO46">
        <v>0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1009</v>
      </c>
      <c r="DV46" t="s">
        <v>45</v>
      </c>
      <c r="DW46" t="s">
        <v>45</v>
      </c>
      <c r="DX46">
        <v>1000</v>
      </c>
      <c r="EE46">
        <v>5677324</v>
      </c>
      <c r="EF46">
        <v>2</v>
      </c>
      <c r="EG46" t="s">
        <v>25</v>
      </c>
      <c r="EH46">
        <v>0</v>
      </c>
      <c r="EJ46">
        <v>1</v>
      </c>
      <c r="EK46">
        <v>10</v>
      </c>
      <c r="EL46" t="s">
        <v>72</v>
      </c>
      <c r="EM46" t="s">
        <v>73</v>
      </c>
      <c r="EQ46">
        <v>0</v>
      </c>
      <c r="ER46">
        <v>0</v>
      </c>
      <c r="ES46">
        <v>7241.79</v>
      </c>
      <c r="ET46">
        <v>0</v>
      </c>
      <c r="EU46">
        <v>0</v>
      </c>
      <c r="EV46">
        <v>0</v>
      </c>
      <c r="EW46">
        <v>0</v>
      </c>
      <c r="EX46">
        <v>0</v>
      </c>
    </row>
    <row r="47" spans="1:154" ht="12.75">
      <c r="A47">
        <v>17</v>
      </c>
      <c r="B47">
        <v>1</v>
      </c>
      <c r="C47">
        <f>ROW(SmtRes!A82)</f>
        <v>82</v>
      </c>
      <c r="D47">
        <f>ROW(EtalonRes!A82)</f>
        <v>82</v>
      </c>
      <c r="E47" t="s">
        <v>101</v>
      </c>
      <c r="F47" t="s">
        <v>102</v>
      </c>
      <c r="G47" t="s">
        <v>103</v>
      </c>
      <c r="H47" t="s">
        <v>104</v>
      </c>
      <c r="I47">
        <v>1.17</v>
      </c>
      <c r="J47">
        <v>0</v>
      </c>
      <c r="O47">
        <f t="shared" si="3"/>
        <v>12114.31</v>
      </c>
      <c r="P47">
        <f t="shared" si="4"/>
        <v>8030.71</v>
      </c>
      <c r="Q47">
        <f t="shared" si="5"/>
        <v>210.18</v>
      </c>
      <c r="R47">
        <f t="shared" si="6"/>
        <v>211.49</v>
      </c>
      <c r="S47">
        <f t="shared" si="7"/>
        <v>3873.42</v>
      </c>
      <c r="T47">
        <f t="shared" si="8"/>
        <v>0</v>
      </c>
      <c r="U47">
        <f t="shared" si="9"/>
        <v>46.226699999999994</v>
      </c>
      <c r="V47">
        <f t="shared" si="10"/>
        <v>1.4859</v>
      </c>
      <c r="W47">
        <f t="shared" si="11"/>
        <v>0</v>
      </c>
      <c r="X47">
        <f t="shared" si="12"/>
        <v>4722.97</v>
      </c>
      <c r="Y47">
        <f t="shared" si="13"/>
        <v>3063.68</v>
      </c>
      <c r="AA47">
        <v>0</v>
      </c>
      <c r="AB47">
        <f t="shared" si="14"/>
        <v>1471.1100000000001</v>
      </c>
      <c r="AC47">
        <f aca="true" t="shared" si="34" ref="AC47:AF50">(ES47)</f>
        <v>1127.07</v>
      </c>
      <c r="AD47">
        <f t="shared" si="34"/>
        <v>29.94</v>
      </c>
      <c r="AE47">
        <f t="shared" si="34"/>
        <v>17.15</v>
      </c>
      <c r="AF47">
        <f t="shared" si="34"/>
        <v>314.1</v>
      </c>
      <c r="AG47">
        <f>(AP47)</f>
        <v>0</v>
      </c>
      <c r="AH47">
        <f aca="true" t="shared" si="35" ref="AH47:AI50">(EW47)</f>
        <v>39.51</v>
      </c>
      <c r="AI47">
        <f t="shared" si="35"/>
        <v>1.27</v>
      </c>
      <c r="AJ47">
        <f>(AS47)</f>
        <v>0</v>
      </c>
      <c r="AK47">
        <v>1471.11</v>
      </c>
      <c r="AL47">
        <v>1127.07</v>
      </c>
      <c r="AM47">
        <v>29.94</v>
      </c>
      <c r="AN47">
        <v>17.15</v>
      </c>
      <c r="AO47">
        <v>314.1</v>
      </c>
      <c r="AP47">
        <v>0</v>
      </c>
      <c r="AQ47">
        <v>39.51</v>
      </c>
      <c r="AR47">
        <v>1.27</v>
      </c>
      <c r="AS47">
        <v>0</v>
      </c>
      <c r="AT47">
        <f t="shared" si="16"/>
        <v>115.62</v>
      </c>
      <c r="AU47">
        <f t="shared" si="17"/>
        <v>75</v>
      </c>
      <c r="AV47">
        <v>1</v>
      </c>
      <c r="AW47">
        <v>1</v>
      </c>
      <c r="AX47">
        <v>1</v>
      </c>
      <c r="AY47">
        <v>1</v>
      </c>
      <c r="AZ47">
        <v>8</v>
      </c>
      <c r="BA47">
        <v>10.54</v>
      </c>
      <c r="BB47">
        <v>6</v>
      </c>
      <c r="BC47">
        <v>6.09</v>
      </c>
      <c r="BH47">
        <v>0</v>
      </c>
      <c r="BI47">
        <v>1</v>
      </c>
      <c r="BJ47" t="s">
        <v>105</v>
      </c>
      <c r="BM47">
        <v>17</v>
      </c>
      <c r="BN47">
        <v>0</v>
      </c>
      <c r="BO47" t="s">
        <v>102</v>
      </c>
      <c r="BP47">
        <v>1</v>
      </c>
      <c r="BQ47">
        <v>2</v>
      </c>
      <c r="BR47">
        <v>0</v>
      </c>
      <c r="BS47">
        <v>10.54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115.62</v>
      </c>
      <c r="CA47">
        <v>75</v>
      </c>
      <c r="CF47">
        <v>0</v>
      </c>
      <c r="CG47">
        <v>0</v>
      </c>
      <c r="CM47">
        <v>0</v>
      </c>
      <c r="CO47">
        <v>0</v>
      </c>
      <c r="CP47">
        <f t="shared" si="18"/>
        <v>12114.31</v>
      </c>
      <c r="CQ47">
        <f t="shared" si="19"/>
        <v>6863.8562999999995</v>
      </c>
      <c r="CR47">
        <f t="shared" si="20"/>
        <v>179.64000000000001</v>
      </c>
      <c r="CS47">
        <f t="shared" si="21"/>
        <v>180.76099999999997</v>
      </c>
      <c r="CT47">
        <f t="shared" si="22"/>
        <v>3310.614</v>
      </c>
      <c r="CU47">
        <f t="shared" si="23"/>
        <v>0</v>
      </c>
      <c r="CV47">
        <f t="shared" si="24"/>
        <v>39.51</v>
      </c>
      <c r="CW47">
        <f t="shared" si="25"/>
        <v>1.27</v>
      </c>
      <c r="CX47">
        <f t="shared" si="26"/>
        <v>0</v>
      </c>
      <c r="CY47">
        <f t="shared" si="27"/>
        <v>4722.972942</v>
      </c>
      <c r="CZ47">
        <f t="shared" si="28"/>
        <v>3063.6825</v>
      </c>
      <c r="DN47">
        <v>0</v>
      </c>
      <c r="DO47">
        <v>0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1005</v>
      </c>
      <c r="DV47" t="s">
        <v>104</v>
      </c>
      <c r="DW47" t="s">
        <v>106</v>
      </c>
      <c r="DX47">
        <v>100</v>
      </c>
      <c r="EE47">
        <v>5677330</v>
      </c>
      <c r="EF47">
        <v>2</v>
      </c>
      <c r="EG47" t="s">
        <v>25</v>
      </c>
      <c r="EH47">
        <v>0</v>
      </c>
      <c r="EJ47">
        <v>1</v>
      </c>
      <c r="EK47">
        <v>17</v>
      </c>
      <c r="EL47" t="s">
        <v>65</v>
      </c>
      <c r="EM47" t="s">
        <v>66</v>
      </c>
      <c r="EP47" t="s">
        <v>517</v>
      </c>
      <c r="EQ47">
        <v>0</v>
      </c>
      <c r="ER47">
        <v>1471.11</v>
      </c>
      <c r="ES47">
        <v>1127.07</v>
      </c>
      <c r="ET47">
        <v>29.94</v>
      </c>
      <c r="EU47">
        <v>17.15</v>
      </c>
      <c r="EV47">
        <v>314.1</v>
      </c>
      <c r="EW47">
        <v>39.51</v>
      </c>
      <c r="EX47">
        <v>1.27</v>
      </c>
    </row>
    <row r="48" spans="1:154" ht="12.75">
      <c r="A48">
        <v>17</v>
      </c>
      <c r="B48">
        <v>1</v>
      </c>
      <c r="C48">
        <f>ROW(SmtRes!A87)</f>
        <v>87</v>
      </c>
      <c r="D48">
        <f>ROW(EtalonRes!A87)</f>
        <v>87</v>
      </c>
      <c r="E48" t="s">
        <v>107</v>
      </c>
      <c r="F48" t="s">
        <v>108</v>
      </c>
      <c r="G48" t="s">
        <v>109</v>
      </c>
      <c r="H48" t="s">
        <v>104</v>
      </c>
      <c r="I48">
        <v>2.34</v>
      </c>
      <c r="J48">
        <v>0</v>
      </c>
      <c r="O48">
        <f t="shared" si="3"/>
        <v>4171.39</v>
      </c>
      <c r="P48">
        <f t="shared" si="4"/>
        <v>3997.98</v>
      </c>
      <c r="Q48">
        <f t="shared" si="5"/>
        <v>75.25</v>
      </c>
      <c r="R48">
        <f t="shared" si="6"/>
        <v>70.04</v>
      </c>
      <c r="S48">
        <f t="shared" si="7"/>
        <v>98.16</v>
      </c>
      <c r="T48">
        <f t="shared" si="8"/>
        <v>0</v>
      </c>
      <c r="U48">
        <f t="shared" si="9"/>
        <v>1.17</v>
      </c>
      <c r="V48">
        <f t="shared" si="10"/>
        <v>0.49139999999999995</v>
      </c>
      <c r="W48">
        <f t="shared" si="11"/>
        <v>0</v>
      </c>
      <c r="X48">
        <f t="shared" si="12"/>
        <v>194.47</v>
      </c>
      <c r="Y48">
        <f t="shared" si="13"/>
        <v>126.15</v>
      </c>
      <c r="AA48">
        <v>0</v>
      </c>
      <c r="AB48">
        <f t="shared" si="14"/>
        <v>288.97</v>
      </c>
      <c r="AC48">
        <f t="shared" si="34"/>
        <v>279.63</v>
      </c>
      <c r="AD48">
        <f t="shared" si="34"/>
        <v>5.36</v>
      </c>
      <c r="AE48">
        <f t="shared" si="34"/>
        <v>2.84</v>
      </c>
      <c r="AF48">
        <f t="shared" si="34"/>
        <v>3.98</v>
      </c>
      <c r="AG48">
        <f>(AP48)</f>
        <v>0</v>
      </c>
      <c r="AH48">
        <f t="shared" si="35"/>
        <v>0.5</v>
      </c>
      <c r="AI48">
        <f t="shared" si="35"/>
        <v>0.21</v>
      </c>
      <c r="AJ48">
        <f>(AS48)</f>
        <v>0</v>
      </c>
      <c r="AK48">
        <v>288.97</v>
      </c>
      <c r="AL48">
        <v>279.63</v>
      </c>
      <c r="AM48">
        <v>5.36</v>
      </c>
      <c r="AN48">
        <v>2.84</v>
      </c>
      <c r="AO48">
        <v>3.98</v>
      </c>
      <c r="AP48">
        <v>0</v>
      </c>
      <c r="AQ48">
        <v>0.5</v>
      </c>
      <c r="AR48">
        <v>0.21</v>
      </c>
      <c r="AS48">
        <v>0</v>
      </c>
      <c r="AT48">
        <f t="shared" si="16"/>
        <v>115.62</v>
      </c>
      <c r="AU48">
        <f t="shared" si="17"/>
        <v>75</v>
      </c>
      <c r="AV48">
        <v>1</v>
      </c>
      <c r="AW48">
        <v>1</v>
      </c>
      <c r="AX48">
        <v>1</v>
      </c>
      <c r="AY48">
        <v>1</v>
      </c>
      <c r="AZ48">
        <v>6.35</v>
      </c>
      <c r="BA48">
        <v>10.54</v>
      </c>
      <c r="BB48">
        <v>6</v>
      </c>
      <c r="BC48">
        <v>6.11</v>
      </c>
      <c r="BH48">
        <v>0</v>
      </c>
      <c r="BI48">
        <v>1</v>
      </c>
      <c r="BJ48" t="s">
        <v>110</v>
      </c>
      <c r="BM48">
        <v>17</v>
      </c>
      <c r="BN48">
        <v>0</v>
      </c>
      <c r="BO48" t="s">
        <v>108</v>
      </c>
      <c r="BP48">
        <v>1</v>
      </c>
      <c r="BQ48">
        <v>2</v>
      </c>
      <c r="BR48">
        <v>0</v>
      </c>
      <c r="BS48">
        <v>10.54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115.62</v>
      </c>
      <c r="CA48">
        <v>75</v>
      </c>
      <c r="CF48">
        <v>0</v>
      </c>
      <c r="CG48">
        <v>0</v>
      </c>
      <c r="CM48">
        <v>0</v>
      </c>
      <c r="CO48">
        <v>0</v>
      </c>
      <c r="CP48">
        <f t="shared" si="18"/>
        <v>4171.39</v>
      </c>
      <c r="CQ48">
        <f t="shared" si="19"/>
        <v>1708.5393000000001</v>
      </c>
      <c r="CR48">
        <f t="shared" si="20"/>
        <v>32.160000000000004</v>
      </c>
      <c r="CS48">
        <f t="shared" si="21"/>
        <v>29.933599999999995</v>
      </c>
      <c r="CT48">
        <f t="shared" si="22"/>
        <v>41.9492</v>
      </c>
      <c r="CU48">
        <f t="shared" si="23"/>
        <v>0</v>
      </c>
      <c r="CV48">
        <f t="shared" si="24"/>
        <v>0.5</v>
      </c>
      <c r="CW48">
        <f t="shared" si="25"/>
        <v>0.21</v>
      </c>
      <c r="CX48">
        <f t="shared" si="26"/>
        <v>0</v>
      </c>
      <c r="CY48">
        <f t="shared" si="27"/>
        <v>194.47284</v>
      </c>
      <c r="CZ48">
        <f t="shared" si="28"/>
        <v>126.15</v>
      </c>
      <c r="DN48">
        <v>0</v>
      </c>
      <c r="DO48">
        <v>0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1005</v>
      </c>
      <c r="DV48" t="s">
        <v>104</v>
      </c>
      <c r="DW48" t="s">
        <v>106</v>
      </c>
      <c r="DX48">
        <v>100</v>
      </c>
      <c r="EE48">
        <v>5677330</v>
      </c>
      <c r="EF48">
        <v>2</v>
      </c>
      <c r="EG48" t="s">
        <v>25</v>
      </c>
      <c r="EH48">
        <v>0</v>
      </c>
      <c r="EJ48">
        <v>1</v>
      </c>
      <c r="EK48">
        <v>17</v>
      </c>
      <c r="EL48" t="s">
        <v>65</v>
      </c>
      <c r="EM48" t="s">
        <v>66</v>
      </c>
      <c r="EP48" t="s">
        <v>517</v>
      </c>
      <c r="EQ48">
        <v>0</v>
      </c>
      <c r="ER48">
        <v>288.97</v>
      </c>
      <c r="ES48">
        <v>279.63</v>
      </c>
      <c r="ET48">
        <v>5.36</v>
      </c>
      <c r="EU48">
        <v>2.84</v>
      </c>
      <c r="EV48">
        <v>3.98</v>
      </c>
      <c r="EW48">
        <v>0.5</v>
      </c>
      <c r="EX48">
        <v>0.21</v>
      </c>
    </row>
    <row r="49" spans="1:154" ht="12.75">
      <c r="A49">
        <v>17</v>
      </c>
      <c r="B49">
        <v>1</v>
      </c>
      <c r="C49">
        <f>ROW(SmtRes!A95)</f>
        <v>95</v>
      </c>
      <c r="D49">
        <f>ROW(EtalonRes!A95)</f>
        <v>95</v>
      </c>
      <c r="E49" t="s">
        <v>111</v>
      </c>
      <c r="F49" t="s">
        <v>112</v>
      </c>
      <c r="G49" t="s">
        <v>113</v>
      </c>
      <c r="H49" t="s">
        <v>104</v>
      </c>
      <c r="I49">
        <v>2.15</v>
      </c>
      <c r="J49">
        <v>0</v>
      </c>
      <c r="O49">
        <f t="shared" si="3"/>
        <v>12719.33</v>
      </c>
      <c r="P49">
        <f t="shared" si="4"/>
        <v>7437.17</v>
      </c>
      <c r="Q49">
        <f t="shared" si="5"/>
        <v>708.72</v>
      </c>
      <c r="R49">
        <f t="shared" si="6"/>
        <v>0</v>
      </c>
      <c r="S49">
        <f t="shared" si="7"/>
        <v>4573.44</v>
      </c>
      <c r="T49">
        <f t="shared" si="8"/>
        <v>0</v>
      </c>
      <c r="U49">
        <f t="shared" si="9"/>
        <v>45.58</v>
      </c>
      <c r="V49">
        <f t="shared" si="10"/>
        <v>0.43</v>
      </c>
      <c r="W49">
        <f t="shared" si="11"/>
        <v>0</v>
      </c>
      <c r="X49">
        <f t="shared" si="12"/>
        <v>5244.82</v>
      </c>
      <c r="Y49">
        <f t="shared" si="13"/>
        <v>3658.75</v>
      </c>
      <c r="AA49">
        <v>0</v>
      </c>
      <c r="AB49">
        <f t="shared" si="14"/>
        <v>1173.88</v>
      </c>
      <c r="AC49">
        <f t="shared" si="34"/>
        <v>898.48</v>
      </c>
      <c r="AD49">
        <f t="shared" si="34"/>
        <v>73.58</v>
      </c>
      <c r="AE49">
        <f t="shared" si="34"/>
        <v>0</v>
      </c>
      <c r="AF49">
        <f t="shared" si="34"/>
        <v>201.82</v>
      </c>
      <c r="AG49">
        <f>(AP49)</f>
        <v>0</v>
      </c>
      <c r="AH49">
        <f t="shared" si="35"/>
        <v>21.2</v>
      </c>
      <c r="AI49">
        <f t="shared" si="35"/>
        <v>0.2</v>
      </c>
      <c r="AJ49">
        <f>(AS49)</f>
        <v>0</v>
      </c>
      <c r="AK49">
        <v>1173.88</v>
      </c>
      <c r="AL49">
        <v>898.48</v>
      </c>
      <c r="AM49">
        <v>73.58</v>
      </c>
      <c r="AN49">
        <v>0</v>
      </c>
      <c r="AO49">
        <v>201.82</v>
      </c>
      <c r="AP49">
        <v>0</v>
      </c>
      <c r="AQ49">
        <v>21.2</v>
      </c>
      <c r="AR49">
        <v>0.2</v>
      </c>
      <c r="AS49">
        <v>0</v>
      </c>
      <c r="AT49">
        <f t="shared" si="16"/>
        <v>114.68</v>
      </c>
      <c r="AU49">
        <f t="shared" si="17"/>
        <v>80</v>
      </c>
      <c r="AV49">
        <v>1</v>
      </c>
      <c r="AW49">
        <v>1</v>
      </c>
      <c r="AX49">
        <v>1</v>
      </c>
      <c r="AY49">
        <v>1</v>
      </c>
      <c r="AZ49">
        <v>6.36</v>
      </c>
      <c r="BA49">
        <v>10.54</v>
      </c>
      <c r="BB49">
        <v>4.48</v>
      </c>
      <c r="BC49">
        <v>3.85</v>
      </c>
      <c r="BH49">
        <v>0</v>
      </c>
      <c r="BI49">
        <v>1</v>
      </c>
      <c r="BJ49" t="s">
        <v>114</v>
      </c>
      <c r="BM49">
        <v>14</v>
      </c>
      <c r="BN49">
        <v>0</v>
      </c>
      <c r="BO49" t="s">
        <v>112</v>
      </c>
      <c r="BP49">
        <v>1</v>
      </c>
      <c r="BQ49">
        <v>2</v>
      </c>
      <c r="BR49">
        <v>0</v>
      </c>
      <c r="BS49">
        <v>10.54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114.68</v>
      </c>
      <c r="CA49">
        <v>80</v>
      </c>
      <c r="CF49">
        <v>0</v>
      </c>
      <c r="CG49">
        <v>0</v>
      </c>
      <c r="CM49">
        <v>0</v>
      </c>
      <c r="CO49">
        <v>0</v>
      </c>
      <c r="CP49">
        <f t="shared" si="18"/>
        <v>12719.33</v>
      </c>
      <c r="CQ49">
        <f t="shared" si="19"/>
        <v>3459.148</v>
      </c>
      <c r="CR49">
        <f t="shared" si="20"/>
        <v>329.63840000000005</v>
      </c>
      <c r="CS49">
        <f t="shared" si="21"/>
        <v>0</v>
      </c>
      <c r="CT49">
        <f t="shared" si="22"/>
        <v>2127.1827999999996</v>
      </c>
      <c r="CU49">
        <f t="shared" si="23"/>
        <v>0</v>
      </c>
      <c r="CV49">
        <f t="shared" si="24"/>
        <v>21.2</v>
      </c>
      <c r="CW49">
        <f t="shared" si="25"/>
        <v>0.2</v>
      </c>
      <c r="CX49">
        <f t="shared" si="26"/>
        <v>0</v>
      </c>
      <c r="CY49">
        <f t="shared" si="27"/>
        <v>5244.820991999999</v>
      </c>
      <c r="CZ49">
        <f t="shared" si="28"/>
        <v>3658.7519999999995</v>
      </c>
      <c r="DN49">
        <v>0</v>
      </c>
      <c r="DO49">
        <v>0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1005</v>
      </c>
      <c r="DV49" t="s">
        <v>104</v>
      </c>
      <c r="DW49" t="s">
        <v>115</v>
      </c>
      <c r="DX49">
        <v>100</v>
      </c>
      <c r="EE49">
        <v>5677327</v>
      </c>
      <c r="EF49">
        <v>2</v>
      </c>
      <c r="EG49" t="s">
        <v>25</v>
      </c>
      <c r="EH49">
        <v>0</v>
      </c>
      <c r="EJ49">
        <v>1</v>
      </c>
      <c r="EK49">
        <v>14</v>
      </c>
      <c r="EL49" t="s">
        <v>116</v>
      </c>
      <c r="EM49" t="s">
        <v>107</v>
      </c>
      <c r="EP49" t="s">
        <v>518</v>
      </c>
      <c r="EQ49">
        <v>0</v>
      </c>
      <c r="ER49">
        <v>1173.88</v>
      </c>
      <c r="ES49">
        <v>898.48</v>
      </c>
      <c r="ET49">
        <v>73.58</v>
      </c>
      <c r="EU49">
        <v>0</v>
      </c>
      <c r="EV49">
        <v>201.82</v>
      </c>
      <c r="EW49">
        <v>21.2</v>
      </c>
      <c r="EX49">
        <v>0.2</v>
      </c>
    </row>
    <row r="50" spans="1:154" ht="12.75">
      <c r="A50">
        <v>17</v>
      </c>
      <c r="B50">
        <v>1</v>
      </c>
      <c r="C50">
        <f>ROW(SmtRes!A105)</f>
        <v>105</v>
      </c>
      <c r="D50">
        <f>ROW(EtalonRes!A105)</f>
        <v>105</v>
      </c>
      <c r="E50" t="s">
        <v>117</v>
      </c>
      <c r="F50" t="s">
        <v>118</v>
      </c>
      <c r="G50" t="s">
        <v>119</v>
      </c>
      <c r="H50" t="s">
        <v>45</v>
      </c>
      <c r="I50">
        <v>0.117</v>
      </c>
      <c r="J50">
        <v>0</v>
      </c>
      <c r="O50">
        <f t="shared" si="3"/>
        <v>5673.28</v>
      </c>
      <c r="P50">
        <f t="shared" si="4"/>
        <v>3238.09</v>
      </c>
      <c r="Q50">
        <f t="shared" si="5"/>
        <v>18.59</v>
      </c>
      <c r="R50">
        <f t="shared" si="6"/>
        <v>2.5</v>
      </c>
      <c r="S50">
        <f t="shared" si="7"/>
        <v>2416.6</v>
      </c>
      <c r="T50">
        <f t="shared" si="8"/>
        <v>0</v>
      </c>
      <c r="U50">
        <f t="shared" si="9"/>
        <v>25.25094</v>
      </c>
      <c r="V50">
        <f t="shared" si="10"/>
        <v>0.04212</v>
      </c>
      <c r="W50">
        <f t="shared" si="11"/>
        <v>0</v>
      </c>
      <c r="X50">
        <f t="shared" si="12"/>
        <v>2387.65</v>
      </c>
      <c r="Y50">
        <f t="shared" si="13"/>
        <v>1572.42</v>
      </c>
      <c r="AA50">
        <v>0</v>
      </c>
      <c r="AB50">
        <f t="shared" si="14"/>
        <v>8792.28</v>
      </c>
      <c r="AC50">
        <f t="shared" si="34"/>
        <v>6800</v>
      </c>
      <c r="AD50">
        <f t="shared" si="34"/>
        <v>32.63</v>
      </c>
      <c r="AE50">
        <f t="shared" si="34"/>
        <v>2.03</v>
      </c>
      <c r="AF50">
        <f t="shared" si="34"/>
        <v>1959.65</v>
      </c>
      <c r="AG50">
        <f>(AP50)</f>
        <v>0</v>
      </c>
      <c r="AH50">
        <f t="shared" si="35"/>
        <v>215.82</v>
      </c>
      <c r="AI50">
        <f t="shared" si="35"/>
        <v>0.36</v>
      </c>
      <c r="AJ50">
        <f>(AS50)</f>
        <v>0</v>
      </c>
      <c r="AK50">
        <v>8792.28</v>
      </c>
      <c r="AL50">
        <v>6800</v>
      </c>
      <c r="AM50">
        <v>32.63</v>
      </c>
      <c r="AN50">
        <v>2.03</v>
      </c>
      <c r="AO50">
        <v>1959.65</v>
      </c>
      <c r="AP50">
        <v>0</v>
      </c>
      <c r="AQ50">
        <v>215.82</v>
      </c>
      <c r="AR50">
        <v>0.36</v>
      </c>
      <c r="AS50">
        <v>0</v>
      </c>
      <c r="AT50">
        <f t="shared" si="16"/>
        <v>98.7</v>
      </c>
      <c r="AU50">
        <f t="shared" si="17"/>
        <v>65</v>
      </c>
      <c r="AV50">
        <v>1</v>
      </c>
      <c r="AW50">
        <v>1</v>
      </c>
      <c r="AX50">
        <v>1</v>
      </c>
      <c r="AY50">
        <v>1</v>
      </c>
      <c r="AZ50">
        <v>6.79</v>
      </c>
      <c r="BA50">
        <v>10.54</v>
      </c>
      <c r="BB50">
        <v>4.87</v>
      </c>
      <c r="BC50">
        <v>4.07</v>
      </c>
      <c r="BH50">
        <v>0</v>
      </c>
      <c r="BI50">
        <v>1</v>
      </c>
      <c r="BJ50" t="s">
        <v>120</v>
      </c>
      <c r="BM50">
        <v>10</v>
      </c>
      <c r="BN50">
        <v>0</v>
      </c>
      <c r="BO50" t="s">
        <v>118</v>
      </c>
      <c r="BP50">
        <v>1</v>
      </c>
      <c r="BQ50">
        <v>2</v>
      </c>
      <c r="BR50">
        <v>0</v>
      </c>
      <c r="BS50">
        <v>10.54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98.7</v>
      </c>
      <c r="CA50">
        <v>65</v>
      </c>
      <c r="CF50">
        <v>0</v>
      </c>
      <c r="CG50">
        <v>0</v>
      </c>
      <c r="CM50">
        <v>0</v>
      </c>
      <c r="CO50">
        <v>0</v>
      </c>
      <c r="CP50">
        <f t="shared" si="18"/>
        <v>5673.280000000001</v>
      </c>
      <c r="CQ50">
        <f t="shared" si="19"/>
        <v>27676.000000000004</v>
      </c>
      <c r="CR50">
        <f t="shared" si="20"/>
        <v>158.90810000000002</v>
      </c>
      <c r="CS50">
        <f t="shared" si="21"/>
        <v>21.396199999999997</v>
      </c>
      <c r="CT50">
        <f t="shared" si="22"/>
        <v>20654.711</v>
      </c>
      <c r="CU50">
        <f t="shared" si="23"/>
        <v>0</v>
      </c>
      <c r="CV50">
        <f t="shared" si="24"/>
        <v>215.82</v>
      </c>
      <c r="CW50">
        <f t="shared" si="25"/>
        <v>0.36</v>
      </c>
      <c r="CX50">
        <f t="shared" si="26"/>
        <v>0</v>
      </c>
      <c r="CY50">
        <f t="shared" si="27"/>
        <v>2387.6517</v>
      </c>
      <c r="CZ50">
        <f t="shared" si="28"/>
        <v>1572.415</v>
      </c>
      <c r="DN50">
        <v>0</v>
      </c>
      <c r="DO50">
        <v>0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1009</v>
      </c>
      <c r="DV50" t="s">
        <v>45</v>
      </c>
      <c r="DW50" t="s">
        <v>45</v>
      </c>
      <c r="DX50">
        <v>1000</v>
      </c>
      <c r="EE50">
        <v>5677324</v>
      </c>
      <c r="EF50">
        <v>2</v>
      </c>
      <c r="EG50" t="s">
        <v>25</v>
      </c>
      <c r="EH50">
        <v>0</v>
      </c>
      <c r="EJ50">
        <v>1</v>
      </c>
      <c r="EK50">
        <v>10</v>
      </c>
      <c r="EL50" t="s">
        <v>72</v>
      </c>
      <c r="EM50" t="s">
        <v>73</v>
      </c>
      <c r="EP50" t="s">
        <v>519</v>
      </c>
      <c r="EQ50">
        <v>0</v>
      </c>
      <c r="ER50">
        <v>8792.28</v>
      </c>
      <c r="ES50">
        <v>6800</v>
      </c>
      <c r="ET50">
        <v>32.63</v>
      </c>
      <c r="EU50">
        <v>2.03</v>
      </c>
      <c r="EV50">
        <v>1959.65</v>
      </c>
      <c r="EW50">
        <v>215.82</v>
      </c>
      <c r="EX50">
        <v>0.36</v>
      </c>
    </row>
    <row r="51" spans="1:154" ht="12.75">
      <c r="A51">
        <v>18</v>
      </c>
      <c r="B51">
        <v>1</v>
      </c>
      <c r="C51">
        <v>103</v>
      </c>
      <c r="E51" t="s">
        <v>121</v>
      </c>
      <c r="F51" t="s">
        <v>122</v>
      </c>
      <c r="G51" t="s">
        <v>123</v>
      </c>
      <c r="H51" t="s">
        <v>45</v>
      </c>
      <c r="I51">
        <f>I50*J51</f>
        <v>-0.117</v>
      </c>
      <c r="J51">
        <v>-1</v>
      </c>
      <c r="O51">
        <f t="shared" si="3"/>
        <v>-3238.09</v>
      </c>
      <c r="P51">
        <f t="shared" si="4"/>
        <v>-3238.09</v>
      </c>
      <c r="Q51">
        <f t="shared" si="5"/>
        <v>0</v>
      </c>
      <c r="R51">
        <f t="shared" si="6"/>
        <v>0</v>
      </c>
      <c r="S51">
        <f t="shared" si="7"/>
        <v>0</v>
      </c>
      <c r="T51">
        <f t="shared" si="8"/>
        <v>0</v>
      </c>
      <c r="U51">
        <f t="shared" si="9"/>
        <v>0</v>
      </c>
      <c r="V51">
        <f t="shared" si="10"/>
        <v>0</v>
      </c>
      <c r="W51">
        <f t="shared" si="11"/>
        <v>0</v>
      </c>
      <c r="X51">
        <f t="shared" si="12"/>
        <v>0</v>
      </c>
      <c r="Y51">
        <f t="shared" si="13"/>
        <v>0</v>
      </c>
      <c r="AA51">
        <v>0</v>
      </c>
      <c r="AB51">
        <f t="shared" si="14"/>
        <v>6800</v>
      </c>
      <c r="AC51">
        <f aca="true" t="shared" si="36" ref="AC51:AJ52">AL51</f>
        <v>6800</v>
      </c>
      <c r="AD51">
        <f t="shared" si="36"/>
        <v>0</v>
      </c>
      <c r="AE51">
        <f t="shared" si="36"/>
        <v>0</v>
      </c>
      <c r="AF51">
        <f t="shared" si="36"/>
        <v>0</v>
      </c>
      <c r="AG51">
        <f t="shared" si="36"/>
        <v>0</v>
      </c>
      <c r="AH51">
        <f t="shared" si="36"/>
        <v>0</v>
      </c>
      <c r="AI51">
        <f t="shared" si="36"/>
        <v>0</v>
      </c>
      <c r="AJ51">
        <f t="shared" si="36"/>
        <v>0</v>
      </c>
      <c r="AK51">
        <v>6800</v>
      </c>
      <c r="AL51">
        <v>6800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f t="shared" si="16"/>
        <v>98.7</v>
      </c>
      <c r="AU51">
        <f t="shared" si="17"/>
        <v>65</v>
      </c>
      <c r="AV51">
        <v>1</v>
      </c>
      <c r="AW51">
        <v>1</v>
      </c>
      <c r="AX51">
        <v>1</v>
      </c>
      <c r="AY51">
        <v>1</v>
      </c>
      <c r="AZ51">
        <v>6.79</v>
      </c>
      <c r="BA51">
        <v>10.54</v>
      </c>
      <c r="BB51">
        <v>4.87</v>
      </c>
      <c r="BC51">
        <v>4.07</v>
      </c>
      <c r="BH51">
        <v>3</v>
      </c>
      <c r="BI51">
        <v>1</v>
      </c>
      <c r="BJ51" t="s">
        <v>124</v>
      </c>
      <c r="BM51">
        <v>10</v>
      </c>
      <c r="BN51">
        <v>0</v>
      </c>
      <c r="BO51" t="s">
        <v>118</v>
      </c>
      <c r="BP51">
        <v>1</v>
      </c>
      <c r="BQ51">
        <v>2</v>
      </c>
      <c r="BR51">
        <v>0</v>
      </c>
      <c r="BS51">
        <v>10.54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98.7</v>
      </c>
      <c r="CA51">
        <v>65</v>
      </c>
      <c r="CF51">
        <v>0</v>
      </c>
      <c r="CG51">
        <v>0</v>
      </c>
      <c r="CM51">
        <v>0</v>
      </c>
      <c r="CO51">
        <v>0</v>
      </c>
      <c r="CP51">
        <f t="shared" si="18"/>
        <v>-3238.09</v>
      </c>
      <c r="CQ51">
        <f t="shared" si="19"/>
        <v>27676.000000000004</v>
      </c>
      <c r="CR51">
        <f t="shared" si="20"/>
        <v>0</v>
      </c>
      <c r="CS51">
        <f t="shared" si="21"/>
        <v>0</v>
      </c>
      <c r="CT51">
        <f t="shared" si="22"/>
        <v>0</v>
      </c>
      <c r="CU51">
        <f t="shared" si="23"/>
        <v>0</v>
      </c>
      <c r="CV51">
        <f t="shared" si="24"/>
        <v>0</v>
      </c>
      <c r="CW51">
        <f t="shared" si="25"/>
        <v>0</v>
      </c>
      <c r="CX51">
        <f t="shared" si="26"/>
        <v>0</v>
      </c>
      <c r="CY51">
        <f t="shared" si="27"/>
        <v>0</v>
      </c>
      <c r="CZ51">
        <f t="shared" si="28"/>
        <v>0</v>
      </c>
      <c r="DN51">
        <v>0</v>
      </c>
      <c r="DO51">
        <v>0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1009</v>
      </c>
      <c r="DV51" t="s">
        <v>45</v>
      </c>
      <c r="DW51" t="s">
        <v>45</v>
      </c>
      <c r="DX51">
        <v>1000</v>
      </c>
      <c r="EE51">
        <v>5677324</v>
      </c>
      <c r="EF51">
        <v>2</v>
      </c>
      <c r="EG51" t="s">
        <v>25</v>
      </c>
      <c r="EH51">
        <v>0</v>
      </c>
      <c r="EJ51">
        <v>1</v>
      </c>
      <c r="EK51">
        <v>10</v>
      </c>
      <c r="EL51" t="s">
        <v>72</v>
      </c>
      <c r="EM51" t="s">
        <v>73</v>
      </c>
      <c r="EQ51">
        <v>0</v>
      </c>
      <c r="ER51">
        <v>6800</v>
      </c>
      <c r="ES51">
        <v>6800</v>
      </c>
      <c r="ET51">
        <v>0</v>
      </c>
      <c r="EU51">
        <v>0</v>
      </c>
      <c r="EV51">
        <v>0</v>
      </c>
      <c r="EW51">
        <v>0</v>
      </c>
      <c r="EX51">
        <v>0</v>
      </c>
    </row>
    <row r="52" spans="1:154" ht="12.75">
      <c r="A52">
        <v>18</v>
      </c>
      <c r="B52">
        <v>1</v>
      </c>
      <c r="C52">
        <v>101</v>
      </c>
      <c r="E52" t="s">
        <v>125</v>
      </c>
      <c r="F52" t="s">
        <v>126</v>
      </c>
      <c r="G52" t="s">
        <v>127</v>
      </c>
      <c r="H52" t="s">
        <v>40</v>
      </c>
      <c r="I52">
        <f>I50*J52</f>
        <v>24</v>
      </c>
      <c r="J52">
        <v>205.1282051282051</v>
      </c>
      <c r="O52">
        <f t="shared" si="3"/>
        <v>6312.08</v>
      </c>
      <c r="P52">
        <f t="shared" si="4"/>
        <v>6312.08</v>
      </c>
      <c r="Q52">
        <f t="shared" si="5"/>
        <v>0</v>
      </c>
      <c r="R52">
        <f t="shared" si="6"/>
        <v>0</v>
      </c>
      <c r="S52">
        <f t="shared" si="7"/>
        <v>0</v>
      </c>
      <c r="T52">
        <f t="shared" si="8"/>
        <v>0</v>
      </c>
      <c r="U52">
        <f t="shared" si="9"/>
        <v>0</v>
      </c>
      <c r="V52">
        <f t="shared" si="10"/>
        <v>0</v>
      </c>
      <c r="W52">
        <f t="shared" si="11"/>
        <v>0</v>
      </c>
      <c r="X52">
        <f t="shared" si="12"/>
        <v>0</v>
      </c>
      <c r="Y52">
        <f t="shared" si="13"/>
        <v>0</v>
      </c>
      <c r="AA52">
        <v>0</v>
      </c>
      <c r="AB52">
        <f t="shared" si="14"/>
        <v>64.62</v>
      </c>
      <c r="AC52">
        <f t="shared" si="36"/>
        <v>64.62</v>
      </c>
      <c r="AD52">
        <f t="shared" si="36"/>
        <v>0</v>
      </c>
      <c r="AE52">
        <f t="shared" si="36"/>
        <v>0</v>
      </c>
      <c r="AF52">
        <f t="shared" si="36"/>
        <v>0</v>
      </c>
      <c r="AG52">
        <f t="shared" si="36"/>
        <v>0</v>
      </c>
      <c r="AH52">
        <f t="shared" si="36"/>
        <v>0</v>
      </c>
      <c r="AI52">
        <f t="shared" si="36"/>
        <v>0</v>
      </c>
      <c r="AJ52">
        <f t="shared" si="36"/>
        <v>0</v>
      </c>
      <c r="AK52">
        <v>64.62</v>
      </c>
      <c r="AL52">
        <v>64.62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f t="shared" si="16"/>
        <v>98.7</v>
      </c>
      <c r="AU52">
        <f t="shared" si="17"/>
        <v>65</v>
      </c>
      <c r="AV52">
        <v>1</v>
      </c>
      <c r="AW52">
        <v>1</v>
      </c>
      <c r="AX52">
        <v>1</v>
      </c>
      <c r="AY52">
        <v>1</v>
      </c>
      <c r="AZ52">
        <v>6.79</v>
      </c>
      <c r="BA52">
        <v>10.54</v>
      </c>
      <c r="BB52">
        <v>4.87</v>
      </c>
      <c r="BC52">
        <v>4.07</v>
      </c>
      <c r="BH52">
        <v>3</v>
      </c>
      <c r="BI52">
        <v>1</v>
      </c>
      <c r="BJ52" t="s">
        <v>128</v>
      </c>
      <c r="BM52">
        <v>10</v>
      </c>
      <c r="BN52">
        <v>0</v>
      </c>
      <c r="BO52" t="s">
        <v>118</v>
      </c>
      <c r="BP52">
        <v>1</v>
      </c>
      <c r="BQ52">
        <v>2</v>
      </c>
      <c r="BR52">
        <v>0</v>
      </c>
      <c r="BS52">
        <v>10.54</v>
      </c>
      <c r="BT52">
        <v>1</v>
      </c>
      <c r="BU52">
        <v>1</v>
      </c>
      <c r="BV52">
        <v>1</v>
      </c>
      <c r="BW52">
        <v>1</v>
      </c>
      <c r="BX52">
        <v>1</v>
      </c>
      <c r="BZ52">
        <v>98.7</v>
      </c>
      <c r="CA52">
        <v>65</v>
      </c>
      <c r="CF52">
        <v>0</v>
      </c>
      <c r="CG52">
        <v>0</v>
      </c>
      <c r="CM52">
        <v>0</v>
      </c>
      <c r="CO52">
        <v>0</v>
      </c>
      <c r="CP52">
        <f t="shared" si="18"/>
        <v>6312.08</v>
      </c>
      <c r="CQ52">
        <f t="shared" si="19"/>
        <v>263.00340000000006</v>
      </c>
      <c r="CR52">
        <f t="shared" si="20"/>
        <v>0</v>
      </c>
      <c r="CS52">
        <f t="shared" si="21"/>
        <v>0</v>
      </c>
      <c r="CT52">
        <f t="shared" si="22"/>
        <v>0</v>
      </c>
      <c r="CU52">
        <f t="shared" si="23"/>
        <v>0</v>
      </c>
      <c r="CV52">
        <f t="shared" si="24"/>
        <v>0</v>
      </c>
      <c r="CW52">
        <f t="shared" si="25"/>
        <v>0</v>
      </c>
      <c r="CX52">
        <f t="shared" si="26"/>
        <v>0</v>
      </c>
      <c r="CY52">
        <f t="shared" si="27"/>
        <v>0</v>
      </c>
      <c r="CZ52">
        <f t="shared" si="28"/>
        <v>0</v>
      </c>
      <c r="DN52">
        <v>0</v>
      </c>
      <c r="DO52">
        <v>0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1003</v>
      </c>
      <c r="DV52" t="s">
        <v>40</v>
      </c>
      <c r="DW52" t="s">
        <v>40</v>
      </c>
      <c r="DX52">
        <v>1</v>
      </c>
      <c r="EE52">
        <v>5677324</v>
      </c>
      <c r="EF52">
        <v>2</v>
      </c>
      <c r="EG52" t="s">
        <v>25</v>
      </c>
      <c r="EH52">
        <v>0</v>
      </c>
      <c r="EJ52">
        <v>1</v>
      </c>
      <c r="EK52">
        <v>10</v>
      </c>
      <c r="EL52" t="s">
        <v>72</v>
      </c>
      <c r="EM52" t="s">
        <v>73</v>
      </c>
      <c r="EQ52">
        <v>0</v>
      </c>
      <c r="ER52">
        <v>0</v>
      </c>
      <c r="ES52">
        <v>64.62</v>
      </c>
      <c r="ET52">
        <v>0</v>
      </c>
      <c r="EU52">
        <v>0</v>
      </c>
      <c r="EV52">
        <v>0</v>
      </c>
      <c r="EW52">
        <v>0</v>
      </c>
      <c r="EX52">
        <v>0</v>
      </c>
    </row>
    <row r="54" spans="1:39" ht="12.75">
      <c r="A54" s="2">
        <v>51</v>
      </c>
      <c r="B54" s="2">
        <f>B24</f>
        <v>1</v>
      </c>
      <c r="C54" s="2">
        <f>A24</f>
        <v>4</v>
      </c>
      <c r="D54" s="2">
        <f>ROW(A24)</f>
        <v>24</v>
      </c>
      <c r="E54" s="2"/>
      <c r="F54" s="2" t="str">
        <f>IF(F24&lt;&gt;"",F24,"")</f>
        <v>Новый раздел</v>
      </c>
      <c r="G54" s="2" t="str">
        <f>IF(G24&lt;&gt;"",G24,"")</f>
        <v>Устройство приямков</v>
      </c>
      <c r="H54" s="2"/>
      <c r="I54" s="2"/>
      <c r="J54" s="2"/>
      <c r="K54" s="2"/>
      <c r="L54" s="2"/>
      <c r="M54" s="2"/>
      <c r="N54" s="2"/>
      <c r="O54" s="2">
        <f aca="true" t="shared" si="37" ref="O54:Y54">ROUND(AB54,2)</f>
        <v>1065660.4</v>
      </c>
      <c r="P54" s="2">
        <f t="shared" si="37"/>
        <v>848430.1</v>
      </c>
      <c r="Q54" s="2">
        <f t="shared" si="37"/>
        <v>51179.95</v>
      </c>
      <c r="R54" s="2">
        <f t="shared" si="37"/>
        <v>10118.68</v>
      </c>
      <c r="S54" s="2">
        <f t="shared" si="37"/>
        <v>166050.35</v>
      </c>
      <c r="T54" s="2">
        <f t="shared" si="37"/>
        <v>0</v>
      </c>
      <c r="U54" s="2">
        <f t="shared" si="37"/>
        <v>1772.07</v>
      </c>
      <c r="V54" s="2">
        <f t="shared" si="37"/>
        <v>101.23</v>
      </c>
      <c r="W54" s="2">
        <f t="shared" si="37"/>
        <v>0</v>
      </c>
      <c r="X54" s="2">
        <f t="shared" si="37"/>
        <v>181585.74</v>
      </c>
      <c r="Y54" s="2">
        <f t="shared" si="37"/>
        <v>122946.02</v>
      </c>
      <c r="Z54" s="2"/>
      <c r="AA54" s="2"/>
      <c r="AB54" s="2">
        <f>ROUND(SUMIF(AA28:AA52,"=0",O28:O52),2)</f>
        <v>1065660.4</v>
      </c>
      <c r="AC54" s="2">
        <f>ROUND(SUMIF(AA28:AA52,"=0",P28:P52),2)</f>
        <v>848430.1</v>
      </c>
      <c r="AD54" s="2">
        <f>ROUND(SUMIF(AA28:AA52,"=0",Q28:Q52),2)</f>
        <v>51179.95</v>
      </c>
      <c r="AE54" s="2">
        <f>ROUND(SUMIF(AA28:AA52,"=0",R28:R52),2)</f>
        <v>10118.68</v>
      </c>
      <c r="AF54" s="2">
        <f>ROUND(SUMIF(AA28:AA52,"=0",S28:S52),2)</f>
        <v>166050.35</v>
      </c>
      <c r="AG54" s="2">
        <f>ROUND(SUMIF(AA28:AA52,"=0",T28:T52),2)</f>
        <v>0</v>
      </c>
      <c r="AH54" s="2">
        <f>ROUND(SUMIF(AA28:AA52,"=0",U28:U52),2)</f>
        <v>1772.07</v>
      </c>
      <c r="AI54" s="2">
        <f>ROUND(SUMIF(AA28:AA52,"=0",V28:V52),2)</f>
        <v>101.23</v>
      </c>
      <c r="AJ54" s="2">
        <f>ROUND(SUMIF(AA28:AA52,"=0",W28:W52),2)</f>
        <v>0</v>
      </c>
      <c r="AK54" s="2">
        <f>ROUND(SUMIF(AA28:AA52,"=0",X28:X52),2)</f>
        <v>181585.74</v>
      </c>
      <c r="AL54" s="2">
        <f>ROUND(SUMIF(AA28:AA52,"=0",Y28:Y52),2)</f>
        <v>122946.02</v>
      </c>
      <c r="AM54" s="2">
        <v>0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0</v>
      </c>
      <c r="F56" s="3">
        <f>Source!O54</f>
        <v>1065660.4</v>
      </c>
      <c r="G56" s="3" t="s">
        <v>129</v>
      </c>
      <c r="H56" s="3" t="s">
        <v>130</v>
      </c>
      <c r="I56" s="3"/>
      <c r="J56" s="3"/>
      <c r="K56" s="3">
        <v>201</v>
      </c>
      <c r="L56" s="3">
        <v>1</v>
      </c>
      <c r="M56" s="3">
        <v>3</v>
      </c>
      <c r="N56" s="3" t="s">
        <v>3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202</v>
      </c>
      <c r="F57" s="3">
        <f>Source!P54</f>
        <v>848430.1</v>
      </c>
      <c r="G57" s="3" t="s">
        <v>131</v>
      </c>
      <c r="H57" s="3" t="s">
        <v>132</v>
      </c>
      <c r="I57" s="3"/>
      <c r="J57" s="3"/>
      <c r="K57" s="3">
        <v>202</v>
      </c>
      <c r="L57" s="3">
        <v>2</v>
      </c>
      <c r="M57" s="3">
        <v>3</v>
      </c>
      <c r="N57" s="3" t="s">
        <v>3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203</v>
      </c>
      <c r="F58" s="3">
        <f>Source!Q54</f>
        <v>51179.95</v>
      </c>
      <c r="G58" s="3" t="s">
        <v>133</v>
      </c>
      <c r="H58" s="3" t="s">
        <v>134</v>
      </c>
      <c r="I58" s="3"/>
      <c r="J58" s="3"/>
      <c r="K58" s="3">
        <v>203</v>
      </c>
      <c r="L58" s="3">
        <v>3</v>
      </c>
      <c r="M58" s="3">
        <v>3</v>
      </c>
      <c r="N58" s="3" t="s">
        <v>3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204</v>
      </c>
      <c r="F59" s="3">
        <f>Source!R54</f>
        <v>10118.68</v>
      </c>
      <c r="G59" s="3" t="s">
        <v>135</v>
      </c>
      <c r="H59" s="3" t="s">
        <v>136</v>
      </c>
      <c r="I59" s="3"/>
      <c r="J59" s="3"/>
      <c r="K59" s="3">
        <v>204</v>
      </c>
      <c r="L59" s="3">
        <v>4</v>
      </c>
      <c r="M59" s="3">
        <v>3</v>
      </c>
      <c r="N59" s="3" t="s">
        <v>3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0</v>
      </c>
      <c r="F60" s="3">
        <f>Source!S54</f>
        <v>166050.35</v>
      </c>
      <c r="G60" s="3" t="s">
        <v>137</v>
      </c>
      <c r="H60" s="3" t="s">
        <v>138</v>
      </c>
      <c r="I60" s="3"/>
      <c r="J60" s="3"/>
      <c r="K60" s="3">
        <v>205</v>
      </c>
      <c r="L60" s="3">
        <v>5</v>
      </c>
      <c r="M60" s="3">
        <v>3</v>
      </c>
      <c r="N60" s="3" t="s">
        <v>3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206</v>
      </c>
      <c r="F61" s="3">
        <f>Source!T54</f>
        <v>0</v>
      </c>
      <c r="G61" s="3" t="s">
        <v>139</v>
      </c>
      <c r="H61" s="3" t="s">
        <v>140</v>
      </c>
      <c r="I61" s="3"/>
      <c r="J61" s="3"/>
      <c r="K61" s="3">
        <v>206</v>
      </c>
      <c r="L61" s="3">
        <v>6</v>
      </c>
      <c r="M61" s="3">
        <v>3</v>
      </c>
      <c r="N61" s="3" t="s">
        <v>3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207</v>
      </c>
      <c r="F62" s="3">
        <f>Source!U54</f>
        <v>1772.07</v>
      </c>
      <c r="G62" s="3" t="s">
        <v>141</v>
      </c>
      <c r="H62" s="3" t="s">
        <v>142</v>
      </c>
      <c r="I62" s="3"/>
      <c r="J62" s="3"/>
      <c r="K62" s="3">
        <v>207</v>
      </c>
      <c r="L62" s="3">
        <v>7</v>
      </c>
      <c r="M62" s="3">
        <v>3</v>
      </c>
      <c r="N62" s="3" t="s">
        <v>3</v>
      </c>
    </row>
    <row r="63" spans="1:14" ht="12.75">
      <c r="A63" s="3">
        <v>50</v>
      </c>
      <c r="B63" s="3">
        <v>0</v>
      </c>
      <c r="C63" s="3">
        <v>0</v>
      </c>
      <c r="D63" s="3">
        <v>1</v>
      </c>
      <c r="E63" s="3">
        <v>208</v>
      </c>
      <c r="F63" s="3">
        <f>Source!V54</f>
        <v>101.23</v>
      </c>
      <c r="G63" s="3" t="s">
        <v>143</v>
      </c>
      <c r="H63" s="3" t="s">
        <v>144</v>
      </c>
      <c r="I63" s="3"/>
      <c r="J63" s="3"/>
      <c r="K63" s="3">
        <v>208</v>
      </c>
      <c r="L63" s="3">
        <v>8</v>
      </c>
      <c r="M63" s="3">
        <v>3</v>
      </c>
      <c r="N63" s="3" t="s">
        <v>3</v>
      </c>
    </row>
    <row r="64" spans="1:14" ht="12.75">
      <c r="A64" s="3">
        <v>50</v>
      </c>
      <c r="B64" s="3">
        <v>0</v>
      </c>
      <c r="C64" s="3">
        <v>0</v>
      </c>
      <c r="D64" s="3">
        <v>1</v>
      </c>
      <c r="E64" s="3">
        <v>209</v>
      </c>
      <c r="F64" s="3">
        <f>Source!W54</f>
        <v>0</v>
      </c>
      <c r="G64" s="3" t="s">
        <v>145</v>
      </c>
      <c r="H64" s="3" t="s">
        <v>146</v>
      </c>
      <c r="I64" s="3"/>
      <c r="J64" s="3"/>
      <c r="K64" s="3">
        <v>209</v>
      </c>
      <c r="L64" s="3">
        <v>9</v>
      </c>
      <c r="M64" s="3">
        <v>3</v>
      </c>
      <c r="N64" s="3" t="s">
        <v>3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0</v>
      </c>
      <c r="F65" s="3">
        <f>Source!X54</f>
        <v>181585.74</v>
      </c>
      <c r="G65" s="3" t="s">
        <v>147</v>
      </c>
      <c r="H65" s="3" t="s">
        <v>148</v>
      </c>
      <c r="I65" s="3"/>
      <c r="J65" s="3"/>
      <c r="K65" s="3">
        <v>210</v>
      </c>
      <c r="L65" s="3">
        <v>10</v>
      </c>
      <c r="M65" s="3">
        <v>3</v>
      </c>
      <c r="N65" s="3" t="s">
        <v>3</v>
      </c>
    </row>
    <row r="66" spans="1:14" ht="12.75">
      <c r="A66" s="3">
        <v>50</v>
      </c>
      <c r="B66" s="3">
        <v>0</v>
      </c>
      <c r="C66" s="3">
        <v>0</v>
      </c>
      <c r="D66" s="3">
        <v>1</v>
      </c>
      <c r="E66" s="3">
        <v>0</v>
      </c>
      <c r="F66" s="3">
        <f>Source!Y54</f>
        <v>122946.02</v>
      </c>
      <c r="G66" s="3" t="s">
        <v>149</v>
      </c>
      <c r="H66" s="3" t="s">
        <v>150</v>
      </c>
      <c r="I66" s="3"/>
      <c r="J66" s="3"/>
      <c r="K66" s="3">
        <v>211</v>
      </c>
      <c r="L66" s="3">
        <v>11</v>
      </c>
      <c r="M66" s="3">
        <v>3</v>
      </c>
      <c r="N66" s="3" t="s">
        <v>3</v>
      </c>
    </row>
    <row r="67" spans="1:14" ht="12.75">
      <c r="A67" s="3">
        <v>50</v>
      </c>
      <c r="B67" s="3">
        <v>1</v>
      </c>
      <c r="C67" s="3">
        <v>0</v>
      </c>
      <c r="D67" s="3">
        <v>2</v>
      </c>
      <c r="E67" s="3">
        <v>201</v>
      </c>
      <c r="F67" s="3">
        <f>ROUND(Source!F56,2)</f>
        <v>1065660.4</v>
      </c>
      <c r="G67" s="3" t="s">
        <v>151</v>
      </c>
      <c r="H67" s="3" t="s">
        <v>152</v>
      </c>
      <c r="I67" s="3"/>
      <c r="J67" s="3"/>
      <c r="K67" s="3">
        <v>212</v>
      </c>
      <c r="L67" s="3">
        <v>12</v>
      </c>
      <c r="M67" s="3">
        <v>0</v>
      </c>
      <c r="N67" s="3" t="s">
        <v>3</v>
      </c>
    </row>
    <row r="68" spans="1:14" ht="12.75">
      <c r="A68" s="3">
        <v>50</v>
      </c>
      <c r="B68" s="3">
        <v>1</v>
      </c>
      <c r="C68" s="3">
        <v>0</v>
      </c>
      <c r="D68" s="3">
        <v>2</v>
      </c>
      <c r="E68" s="3">
        <v>210</v>
      </c>
      <c r="F68" s="3">
        <f>ROUND(Source!F65,2)</f>
        <v>181585.74</v>
      </c>
      <c r="G68" s="3" t="s">
        <v>153</v>
      </c>
      <c r="H68" s="3" t="s">
        <v>154</v>
      </c>
      <c r="I68" s="3"/>
      <c r="J68" s="3"/>
      <c r="K68" s="3">
        <v>212</v>
      </c>
      <c r="L68" s="3">
        <v>13</v>
      </c>
      <c r="M68" s="3">
        <v>0</v>
      </c>
      <c r="N68" s="3" t="s">
        <v>3</v>
      </c>
    </row>
    <row r="69" spans="1:14" ht="12.75">
      <c r="A69" s="3">
        <v>50</v>
      </c>
      <c r="B69" s="3">
        <v>1</v>
      </c>
      <c r="C69" s="3">
        <v>0</v>
      </c>
      <c r="D69" s="3">
        <v>2</v>
      </c>
      <c r="E69" s="3">
        <v>211</v>
      </c>
      <c r="F69" s="3">
        <f>ROUND(Source!F66,2)</f>
        <v>122946.02</v>
      </c>
      <c r="G69" s="3" t="s">
        <v>155</v>
      </c>
      <c r="H69" s="3" t="s">
        <v>156</v>
      </c>
      <c r="I69" s="3"/>
      <c r="J69" s="3"/>
      <c r="K69" s="3">
        <v>212</v>
      </c>
      <c r="L69" s="3">
        <v>14</v>
      </c>
      <c r="M69" s="3">
        <v>0</v>
      </c>
      <c r="N69" s="3" t="s">
        <v>3</v>
      </c>
    </row>
    <row r="70" spans="1:14" ht="12.75">
      <c r="A70" s="3">
        <v>50</v>
      </c>
      <c r="B70" s="3">
        <v>1</v>
      </c>
      <c r="C70" s="3">
        <v>0</v>
      </c>
      <c r="D70" s="3">
        <v>2</v>
      </c>
      <c r="E70" s="3">
        <v>0</v>
      </c>
      <c r="F70" s="3">
        <f>ROUND(Source!F67+Source!F68+Source!F69,2)</f>
        <v>1370192.16</v>
      </c>
      <c r="G70" s="3" t="s">
        <v>157</v>
      </c>
      <c r="H70" s="3" t="s">
        <v>158</v>
      </c>
      <c r="I70" s="3"/>
      <c r="J70" s="3"/>
      <c r="K70" s="3">
        <v>212</v>
      </c>
      <c r="L70" s="3">
        <v>15</v>
      </c>
      <c r="M70" s="3">
        <v>0</v>
      </c>
      <c r="N70" s="3" t="s">
        <v>3</v>
      </c>
    </row>
    <row r="71" spans="1:14" ht="12.75">
      <c r="A71" s="3">
        <v>50</v>
      </c>
      <c r="B71" s="3">
        <v>0</v>
      </c>
      <c r="C71" s="3">
        <v>0</v>
      </c>
      <c r="D71" s="3">
        <v>2</v>
      </c>
      <c r="E71" s="3">
        <v>0</v>
      </c>
      <c r="F71" s="3">
        <f>ROUND(Source!F62+Source!F63,2)</f>
        <v>1873.3</v>
      </c>
      <c r="G71" s="3" t="s">
        <v>159</v>
      </c>
      <c r="H71" s="3" t="s">
        <v>160</v>
      </c>
      <c r="I71" s="3"/>
      <c r="J71" s="3"/>
      <c r="K71" s="3">
        <v>212</v>
      </c>
      <c r="L71" s="3">
        <v>16</v>
      </c>
      <c r="M71" s="3">
        <v>3</v>
      </c>
      <c r="N71" s="3" t="s">
        <v>3</v>
      </c>
    </row>
    <row r="72" spans="1:14" ht="12.75">
      <c r="A72" s="3">
        <v>50</v>
      </c>
      <c r="B72" s="3">
        <v>0</v>
      </c>
      <c r="C72" s="3">
        <v>0</v>
      </c>
      <c r="D72" s="3">
        <v>2</v>
      </c>
      <c r="E72" s="3">
        <v>205</v>
      </c>
      <c r="F72" s="3">
        <f>ROUND(Source!F60+Source!F59,2)</f>
        <v>176169.03</v>
      </c>
      <c r="G72" s="3" t="s">
        <v>161</v>
      </c>
      <c r="H72" s="3" t="s">
        <v>162</v>
      </c>
      <c r="I72" s="3"/>
      <c r="J72" s="3"/>
      <c r="K72" s="3">
        <v>212</v>
      </c>
      <c r="L72" s="3">
        <v>17</v>
      </c>
      <c r="M72" s="3">
        <v>3</v>
      </c>
      <c r="N72" s="3" t="s">
        <v>3</v>
      </c>
    </row>
    <row r="73" spans="1:14" ht="12.75">
      <c r="A73" s="3">
        <v>50</v>
      </c>
      <c r="B73" s="3">
        <f>IF(Source!F73&lt;&gt;0,1,0)</f>
        <v>1</v>
      </c>
      <c r="C73" s="3">
        <v>0</v>
      </c>
      <c r="D73" s="3">
        <v>2</v>
      </c>
      <c r="E73" s="3">
        <v>0</v>
      </c>
      <c r="F73" s="3">
        <f>ROUND(1.2,2)</f>
        <v>1.2</v>
      </c>
      <c r="G73" s="3" t="s">
        <v>163</v>
      </c>
      <c r="H73" s="3" t="s">
        <v>164</v>
      </c>
      <c r="I73" s="3"/>
      <c r="J73" s="3"/>
      <c r="K73" s="3">
        <v>212</v>
      </c>
      <c r="L73" s="3">
        <v>18</v>
      </c>
      <c r="M73" s="3">
        <v>1</v>
      </c>
      <c r="N73" s="3" t="s">
        <v>165</v>
      </c>
    </row>
    <row r="74" spans="1:14" ht="12.75">
      <c r="A74" s="3">
        <v>50</v>
      </c>
      <c r="B74" s="3">
        <f>IF(Source!F74&lt;&gt;0,1,0)</f>
        <v>1</v>
      </c>
      <c r="C74" s="3">
        <v>0</v>
      </c>
      <c r="D74" s="3">
        <v>2</v>
      </c>
      <c r="E74" s="3">
        <v>0</v>
      </c>
      <c r="F74" s="3">
        <f>ROUND(IF(Source!F73&gt;0,Source!F70*(Source!F73/100+1),0),2)</f>
        <v>1386634.47</v>
      </c>
      <c r="G74" s="3" t="s">
        <v>166</v>
      </c>
      <c r="H74" s="3" t="s">
        <v>167</v>
      </c>
      <c r="I74" s="3"/>
      <c r="J74" s="3"/>
      <c r="K74" s="3">
        <v>212</v>
      </c>
      <c r="L74" s="3">
        <v>19</v>
      </c>
      <c r="M74" s="3">
        <v>1</v>
      </c>
      <c r="N74" s="3" t="s">
        <v>3</v>
      </c>
    </row>
    <row r="75" spans="1:14" ht="12.75">
      <c r="A75" s="3">
        <v>50</v>
      </c>
      <c r="B75" s="3">
        <f>IF(Source!F75&lt;&gt;0,1,0)</f>
        <v>0</v>
      </c>
      <c r="C75" s="3">
        <v>0</v>
      </c>
      <c r="D75" s="3">
        <v>2</v>
      </c>
      <c r="E75" s="3">
        <v>0</v>
      </c>
      <c r="F75" s="3">
        <v>0</v>
      </c>
      <c r="G75" s="3" t="s">
        <v>168</v>
      </c>
      <c r="H75" s="3" t="s">
        <v>169</v>
      </c>
      <c r="I75" s="3"/>
      <c r="J75" s="3"/>
      <c r="K75" s="3">
        <v>212</v>
      </c>
      <c r="L75" s="3">
        <v>20</v>
      </c>
      <c r="M75" s="3">
        <v>1</v>
      </c>
      <c r="N75" s="3" t="s">
        <v>170</v>
      </c>
    </row>
    <row r="76" spans="1:14" ht="12.75">
      <c r="A76" s="3">
        <v>50</v>
      </c>
      <c r="B76" s="3">
        <f>IF(Source!F76&lt;&gt;0,1,0)</f>
        <v>0</v>
      </c>
      <c r="C76" s="3">
        <v>0</v>
      </c>
      <c r="D76" s="3">
        <v>2</v>
      </c>
      <c r="E76" s="3">
        <v>0</v>
      </c>
      <c r="F76" s="3">
        <f>ROUND(IF(Source!F75&gt;0,IF(Source!F73&gt;0,Source!F74*(Source!F75/100+1),Source!F70*(Source!F75/100+1)),0),2)</f>
        <v>0</v>
      </c>
      <c r="G76" s="3" t="s">
        <v>171</v>
      </c>
      <c r="H76" s="3" t="s">
        <v>172</v>
      </c>
      <c r="I76" s="3"/>
      <c r="J76" s="3"/>
      <c r="K76" s="3">
        <v>212</v>
      </c>
      <c r="L76" s="3">
        <v>21</v>
      </c>
      <c r="M76" s="3">
        <v>1</v>
      </c>
      <c r="N76" s="3" t="s">
        <v>3</v>
      </c>
    </row>
    <row r="77" spans="1:14" ht="12.75">
      <c r="A77" s="3">
        <v>50</v>
      </c>
      <c r="B77" s="3">
        <v>1</v>
      </c>
      <c r="C77" s="3">
        <v>0</v>
      </c>
      <c r="D77" s="3">
        <v>2</v>
      </c>
      <c r="E77" s="3">
        <v>0</v>
      </c>
      <c r="F77" s="3">
        <f>ROUND(IF(Source!F76&gt;0,Source!F76*0.18,IF(Source!F73&gt;0,Source!F74*0.18,Source!F70*0.18)),2)</f>
        <v>249594.2</v>
      </c>
      <c r="G77" s="3" t="s">
        <v>173</v>
      </c>
      <c r="H77" s="3" t="s">
        <v>174</v>
      </c>
      <c r="I77" s="3"/>
      <c r="J77" s="3"/>
      <c r="K77" s="3">
        <v>212</v>
      </c>
      <c r="L77" s="3">
        <v>22</v>
      </c>
      <c r="M77" s="3">
        <v>0</v>
      </c>
      <c r="N77" s="3" t="s">
        <v>3</v>
      </c>
    </row>
    <row r="78" spans="1:14" ht="12.75">
      <c r="A78" s="3">
        <v>50</v>
      </c>
      <c r="B78" s="3">
        <v>1</v>
      </c>
      <c r="C78" s="3">
        <v>0</v>
      </c>
      <c r="D78" s="3">
        <v>2</v>
      </c>
      <c r="E78" s="3">
        <v>213</v>
      </c>
      <c r="F78" s="3">
        <f>ROUND(Source!F77/18*100+Source!F77,2)</f>
        <v>1636228.64</v>
      </c>
      <c r="G78" s="3" t="s">
        <v>175</v>
      </c>
      <c r="H78" s="3" t="s">
        <v>175</v>
      </c>
      <c r="I78" s="3"/>
      <c r="J78" s="3"/>
      <c r="K78" s="3">
        <v>212</v>
      </c>
      <c r="L78" s="3">
        <v>23</v>
      </c>
      <c r="M78" s="3">
        <v>0</v>
      </c>
      <c r="N78" s="3" t="s">
        <v>3</v>
      </c>
    </row>
    <row r="79" ht="12.75">
      <c r="G79">
        <v>0</v>
      </c>
    </row>
    <row r="80" spans="1:59" ht="12.75">
      <c r="A80" s="1">
        <v>4</v>
      </c>
      <c r="B80" s="1">
        <v>0</v>
      </c>
      <c r="C80" s="1"/>
      <c r="D80" s="1">
        <f>ROW(A115)</f>
        <v>115</v>
      </c>
      <c r="E80" s="1"/>
      <c r="F80" s="1" t="s">
        <v>16</v>
      </c>
      <c r="G80" s="1" t="s">
        <v>176</v>
      </c>
      <c r="H80" s="1"/>
      <c r="I80" s="1"/>
      <c r="J80" s="1"/>
      <c r="K80" s="1"/>
      <c r="L80" s="1"/>
      <c r="M80" s="1"/>
      <c r="N80" s="1" t="s">
        <v>3</v>
      </c>
      <c r="O80" s="1"/>
      <c r="P80" s="1"/>
      <c r="Q80" s="1"/>
      <c r="R80" s="1" t="s">
        <v>3</v>
      </c>
      <c r="S80" s="1" t="s">
        <v>3</v>
      </c>
      <c r="T80" s="1" t="s">
        <v>3</v>
      </c>
      <c r="U80" s="1" t="s">
        <v>3</v>
      </c>
      <c r="V80" s="1"/>
      <c r="W80" s="1"/>
      <c r="X80" s="1">
        <v>0</v>
      </c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>
        <v>0</v>
      </c>
      <c r="AM80" s="1"/>
      <c r="BE80" t="s">
        <v>177</v>
      </c>
      <c r="BF80">
        <v>0</v>
      </c>
      <c r="BG80">
        <v>0</v>
      </c>
    </row>
    <row r="82" spans="1:39" ht="12.75">
      <c r="A82" s="2">
        <v>52</v>
      </c>
      <c r="B82" s="2">
        <f aca="true" t="shared" si="38" ref="B82:AM82">B115</f>
        <v>0</v>
      </c>
      <c r="C82" s="2">
        <f t="shared" si="38"/>
        <v>4</v>
      </c>
      <c r="D82" s="2">
        <f t="shared" si="38"/>
        <v>80</v>
      </c>
      <c r="E82" s="2">
        <f t="shared" si="38"/>
        <v>0</v>
      </c>
      <c r="F82" s="2" t="str">
        <f t="shared" si="38"/>
        <v>Новый раздел</v>
      </c>
      <c r="G82" s="2" t="str">
        <f t="shared" si="38"/>
        <v>Устройство входов</v>
      </c>
      <c r="H82" s="2">
        <f t="shared" si="38"/>
        <v>0</v>
      </c>
      <c r="I82" s="2">
        <f t="shared" si="38"/>
        <v>0</v>
      </c>
      <c r="J82" s="2">
        <f t="shared" si="38"/>
        <v>0</v>
      </c>
      <c r="K82" s="2">
        <f t="shared" si="38"/>
        <v>0</v>
      </c>
      <c r="L82" s="2">
        <f t="shared" si="38"/>
        <v>0</v>
      </c>
      <c r="M82" s="2">
        <f t="shared" si="38"/>
        <v>0</v>
      </c>
      <c r="N82" s="2">
        <f t="shared" si="38"/>
        <v>0</v>
      </c>
      <c r="O82" s="2">
        <f t="shared" si="38"/>
        <v>1820769.86</v>
      </c>
      <c r="P82" s="2">
        <f t="shared" si="38"/>
        <v>1539390.4</v>
      </c>
      <c r="Q82" s="2">
        <f t="shared" si="38"/>
        <v>64053.06</v>
      </c>
      <c r="R82" s="2">
        <f t="shared" si="38"/>
        <v>13420.73</v>
      </c>
      <c r="S82" s="2">
        <f t="shared" si="38"/>
        <v>217326.4</v>
      </c>
      <c r="T82" s="2">
        <f t="shared" si="38"/>
        <v>0</v>
      </c>
      <c r="U82" s="2">
        <f t="shared" si="38"/>
        <v>2339.79</v>
      </c>
      <c r="V82" s="2">
        <f t="shared" si="38"/>
        <v>121.03</v>
      </c>
      <c r="W82" s="2">
        <f t="shared" si="38"/>
        <v>0</v>
      </c>
      <c r="X82" s="2">
        <f t="shared" si="38"/>
        <v>251200.92</v>
      </c>
      <c r="Y82" s="2">
        <f t="shared" si="38"/>
        <v>168320.24</v>
      </c>
      <c r="Z82" s="2">
        <f t="shared" si="38"/>
        <v>0</v>
      </c>
      <c r="AA82" s="2">
        <f t="shared" si="38"/>
        <v>0</v>
      </c>
      <c r="AB82" s="2">
        <f t="shared" si="38"/>
        <v>1820769.86</v>
      </c>
      <c r="AC82" s="2">
        <f t="shared" si="38"/>
        <v>1539390.4</v>
      </c>
      <c r="AD82" s="2">
        <f t="shared" si="38"/>
        <v>64053.06</v>
      </c>
      <c r="AE82" s="2">
        <f t="shared" si="38"/>
        <v>13420.73</v>
      </c>
      <c r="AF82" s="2">
        <f t="shared" si="38"/>
        <v>217326.4</v>
      </c>
      <c r="AG82" s="2">
        <f t="shared" si="38"/>
        <v>0</v>
      </c>
      <c r="AH82" s="2">
        <f t="shared" si="38"/>
        <v>2339.79</v>
      </c>
      <c r="AI82" s="2">
        <f t="shared" si="38"/>
        <v>121.03</v>
      </c>
      <c r="AJ82" s="2">
        <f t="shared" si="38"/>
        <v>0</v>
      </c>
      <c r="AK82" s="2">
        <f t="shared" si="38"/>
        <v>251200.92</v>
      </c>
      <c r="AL82" s="2">
        <f t="shared" si="38"/>
        <v>168320.24</v>
      </c>
      <c r="AM82" s="2">
        <f t="shared" si="38"/>
        <v>0</v>
      </c>
    </row>
    <row r="84" spans="1:154" ht="12.75">
      <c r="A84">
        <v>17</v>
      </c>
      <c r="B84">
        <v>0</v>
      </c>
      <c r="C84">
        <f>ROW(SmtRes!A106)</f>
        <v>106</v>
      </c>
      <c r="D84">
        <f>ROW(EtalonRes!A106)</f>
        <v>106</v>
      </c>
      <c r="E84" t="s">
        <v>19</v>
      </c>
      <c r="F84" t="s">
        <v>20</v>
      </c>
      <c r="G84" t="s">
        <v>21</v>
      </c>
      <c r="H84" t="s">
        <v>22</v>
      </c>
      <c r="I84">
        <v>0.5</v>
      </c>
      <c r="J84">
        <v>0</v>
      </c>
      <c r="O84">
        <f aca="true" t="shared" si="39" ref="O84:O113">ROUND(CP84,2)</f>
        <v>6330.32</v>
      </c>
      <c r="P84">
        <f aca="true" t="shared" si="40" ref="P84:P113">ROUND(CQ84*I84,2)</f>
        <v>0</v>
      </c>
      <c r="Q84">
        <f aca="true" t="shared" si="41" ref="Q84:Q113">ROUND(CR84*I84,2)</f>
        <v>0</v>
      </c>
      <c r="R84">
        <f aca="true" t="shared" si="42" ref="R84:R113">ROUND(CS84*I84,2)</f>
        <v>0</v>
      </c>
      <c r="S84">
        <f aca="true" t="shared" si="43" ref="S84:S113">ROUND(CT84*I84,2)</f>
        <v>6330.32</v>
      </c>
      <c r="T84">
        <f aca="true" t="shared" si="44" ref="T84:T113">ROUND(CU84*I84,2)</f>
        <v>0</v>
      </c>
      <c r="U84">
        <f aca="true" t="shared" si="45" ref="U84:U113">CV84*I84</f>
        <v>77</v>
      </c>
      <c r="V84">
        <f aca="true" t="shared" si="46" ref="V84:V113">CW84*I84</f>
        <v>0</v>
      </c>
      <c r="W84">
        <f aca="true" t="shared" si="47" ref="W84:W113">ROUND(CX84*I84,2)</f>
        <v>0</v>
      </c>
      <c r="X84">
        <f aca="true" t="shared" si="48" ref="X84:X113">ROUND(CY84,2)</f>
        <v>4760.4</v>
      </c>
      <c r="Y84">
        <f aca="true" t="shared" si="49" ref="Y84:Y113">ROUND(CZ84,2)</f>
        <v>2848.64</v>
      </c>
      <c r="AA84">
        <v>0</v>
      </c>
      <c r="AB84">
        <f aca="true" t="shared" si="50" ref="AB84:AB113">(AC84+AD84+AF84)</f>
        <v>1201.2</v>
      </c>
      <c r="AC84">
        <f aca="true" t="shared" si="51" ref="AC84:AF86">(ES84)</f>
        <v>0</v>
      </c>
      <c r="AD84">
        <f t="shared" si="51"/>
        <v>0</v>
      </c>
      <c r="AE84">
        <f t="shared" si="51"/>
        <v>0</v>
      </c>
      <c r="AF84">
        <f t="shared" si="51"/>
        <v>1201.2</v>
      </c>
      <c r="AG84">
        <f>(AP84)</f>
        <v>0</v>
      </c>
      <c r="AH84">
        <f aca="true" t="shared" si="52" ref="AH84:AI86">(EW84)</f>
        <v>154</v>
      </c>
      <c r="AI84">
        <f t="shared" si="52"/>
        <v>0</v>
      </c>
      <c r="AJ84">
        <f>(AS84)</f>
        <v>0</v>
      </c>
      <c r="AK84">
        <v>1201.2</v>
      </c>
      <c r="AL84">
        <v>0</v>
      </c>
      <c r="AM84">
        <v>0</v>
      </c>
      <c r="AN84">
        <v>0</v>
      </c>
      <c r="AO84">
        <v>1201.2</v>
      </c>
      <c r="AP84">
        <v>0</v>
      </c>
      <c r="AQ84">
        <v>154</v>
      </c>
      <c r="AR84">
        <v>0</v>
      </c>
      <c r="AS84">
        <v>0</v>
      </c>
      <c r="AT84">
        <f aca="true" t="shared" si="53" ref="AT84:AT113">BZ84</f>
        <v>75.2</v>
      </c>
      <c r="AU84">
        <f aca="true" t="shared" si="54" ref="AU84:AU113">CA84</f>
        <v>45</v>
      </c>
      <c r="AV84">
        <v>1</v>
      </c>
      <c r="AW84">
        <v>1</v>
      </c>
      <c r="AX84">
        <v>1</v>
      </c>
      <c r="AY84">
        <v>1</v>
      </c>
      <c r="AZ84">
        <v>10.32</v>
      </c>
      <c r="BA84">
        <v>10.54</v>
      </c>
      <c r="BB84">
        <v>1</v>
      </c>
      <c r="BC84">
        <v>1</v>
      </c>
      <c r="BH84">
        <v>0</v>
      </c>
      <c r="BI84">
        <v>1</v>
      </c>
      <c r="BJ84" t="s">
        <v>23</v>
      </c>
      <c r="BM84">
        <v>2</v>
      </c>
      <c r="BN84">
        <v>0</v>
      </c>
      <c r="BO84" t="s">
        <v>20</v>
      </c>
      <c r="BP84">
        <v>1</v>
      </c>
      <c r="BQ84">
        <v>2</v>
      </c>
      <c r="BR84">
        <v>0</v>
      </c>
      <c r="BS84">
        <v>10.54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75.2</v>
      </c>
      <c r="CA84">
        <v>45</v>
      </c>
      <c r="CF84">
        <v>0</v>
      </c>
      <c r="CG84">
        <v>0</v>
      </c>
      <c r="CM84">
        <v>0</v>
      </c>
      <c r="CO84">
        <v>0</v>
      </c>
      <c r="CP84">
        <f aca="true" t="shared" si="55" ref="CP84:CP113">(P84+Q84+S84)</f>
        <v>6330.32</v>
      </c>
      <c r="CQ84">
        <f aca="true" t="shared" si="56" ref="CQ84:CQ113">(AC84)*BC84</f>
        <v>0</v>
      </c>
      <c r="CR84">
        <f aca="true" t="shared" si="57" ref="CR84:CR113">(AD84)*BB84</f>
        <v>0</v>
      </c>
      <c r="CS84">
        <f aca="true" t="shared" si="58" ref="CS84:CS113">(AE84)*BS84</f>
        <v>0</v>
      </c>
      <c r="CT84">
        <f aca="true" t="shared" si="59" ref="CT84:CT113">(AF84)*BA84</f>
        <v>12660.648</v>
      </c>
      <c r="CU84">
        <f aca="true" t="shared" si="60" ref="CU84:CU113">(AG84)*BT84</f>
        <v>0</v>
      </c>
      <c r="CV84">
        <f aca="true" t="shared" si="61" ref="CV84:CV113">(AH84)*BU84</f>
        <v>154</v>
      </c>
      <c r="CW84">
        <f aca="true" t="shared" si="62" ref="CW84:CW113">(AI84)*BV84</f>
        <v>0</v>
      </c>
      <c r="CX84">
        <f aca="true" t="shared" si="63" ref="CX84:CX113">(AJ84)*BW84</f>
        <v>0</v>
      </c>
      <c r="CY84">
        <f aca="true" t="shared" si="64" ref="CY84:CY113">(((S84+R84)*BZ84)/100)</f>
        <v>4760.40064</v>
      </c>
      <c r="CZ84">
        <f aca="true" t="shared" si="65" ref="CZ84:CZ113">(((S84+R84)*CA84)/100)</f>
        <v>2848.644</v>
      </c>
      <c r="DN84">
        <v>0</v>
      </c>
      <c r="DO84">
        <v>0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1007</v>
      </c>
      <c r="DV84" t="s">
        <v>22</v>
      </c>
      <c r="DW84" t="s">
        <v>24</v>
      </c>
      <c r="DX84">
        <v>100</v>
      </c>
      <c r="EE84">
        <v>5677316</v>
      </c>
      <c r="EF84">
        <v>2</v>
      </c>
      <c r="EG84" t="s">
        <v>25</v>
      </c>
      <c r="EH84">
        <v>0</v>
      </c>
      <c r="EJ84">
        <v>1</v>
      </c>
      <c r="EK84">
        <v>2</v>
      </c>
      <c r="EL84" t="s">
        <v>26</v>
      </c>
      <c r="EM84" t="s">
        <v>27</v>
      </c>
      <c r="EP84" t="s">
        <v>28</v>
      </c>
      <c r="EQ84">
        <v>0</v>
      </c>
      <c r="ER84">
        <v>1201.2</v>
      </c>
      <c r="ES84">
        <v>0</v>
      </c>
      <c r="ET84">
        <v>0</v>
      </c>
      <c r="EU84">
        <v>0</v>
      </c>
      <c r="EV84">
        <v>1201.2</v>
      </c>
      <c r="EW84">
        <v>154</v>
      </c>
      <c r="EX84">
        <v>0</v>
      </c>
    </row>
    <row r="85" spans="1:154" ht="12.75">
      <c r="A85">
        <v>17</v>
      </c>
      <c r="B85">
        <v>0</v>
      </c>
      <c r="C85">
        <f>ROW(SmtRes!A113)</f>
        <v>113</v>
      </c>
      <c r="D85">
        <f>ROW(EtalonRes!A113)</f>
        <v>113</v>
      </c>
      <c r="E85" t="s">
        <v>29</v>
      </c>
      <c r="F85" t="s">
        <v>60</v>
      </c>
      <c r="G85" t="s">
        <v>61</v>
      </c>
      <c r="H85" t="s">
        <v>62</v>
      </c>
      <c r="I85">
        <v>155</v>
      </c>
      <c r="J85">
        <v>0</v>
      </c>
      <c r="O85">
        <f t="shared" si="39"/>
        <v>128311.91</v>
      </c>
      <c r="P85">
        <f t="shared" si="40"/>
        <v>60024.8</v>
      </c>
      <c r="Q85">
        <f t="shared" si="41"/>
        <v>20158.31</v>
      </c>
      <c r="R85">
        <f t="shared" si="42"/>
        <v>4917.44</v>
      </c>
      <c r="S85">
        <f t="shared" si="43"/>
        <v>48128.8</v>
      </c>
      <c r="T85">
        <f t="shared" si="44"/>
        <v>0</v>
      </c>
      <c r="U85">
        <f t="shared" si="45"/>
        <v>528.5500000000001</v>
      </c>
      <c r="V85">
        <f t="shared" si="46"/>
        <v>46.5</v>
      </c>
      <c r="W85">
        <f t="shared" si="47"/>
        <v>0</v>
      </c>
      <c r="X85">
        <f t="shared" si="48"/>
        <v>61332.06</v>
      </c>
      <c r="Y85">
        <f t="shared" si="49"/>
        <v>39784.68</v>
      </c>
      <c r="AA85">
        <v>0</v>
      </c>
      <c r="AB85">
        <f t="shared" si="50"/>
        <v>120.78</v>
      </c>
      <c r="AC85">
        <f t="shared" si="51"/>
        <v>62.16</v>
      </c>
      <c r="AD85">
        <f t="shared" si="51"/>
        <v>29.16</v>
      </c>
      <c r="AE85">
        <f t="shared" si="51"/>
        <v>3.01</v>
      </c>
      <c r="AF85">
        <f t="shared" si="51"/>
        <v>29.46</v>
      </c>
      <c r="AG85">
        <f>(AP85)</f>
        <v>0</v>
      </c>
      <c r="AH85">
        <f t="shared" si="52"/>
        <v>3.41</v>
      </c>
      <c r="AI85">
        <f t="shared" si="52"/>
        <v>0.3</v>
      </c>
      <c r="AJ85">
        <f>(AS85)</f>
        <v>0</v>
      </c>
      <c r="AK85">
        <v>120.78</v>
      </c>
      <c r="AL85">
        <v>62.16</v>
      </c>
      <c r="AM85">
        <v>29.16</v>
      </c>
      <c r="AN85">
        <v>3.01</v>
      </c>
      <c r="AO85">
        <v>29.46</v>
      </c>
      <c r="AP85">
        <v>0</v>
      </c>
      <c r="AQ85">
        <v>3.41</v>
      </c>
      <c r="AR85">
        <v>0.3</v>
      </c>
      <c r="AS85">
        <v>0</v>
      </c>
      <c r="AT85">
        <f t="shared" si="53"/>
        <v>115.62</v>
      </c>
      <c r="AU85">
        <f t="shared" si="54"/>
        <v>75</v>
      </c>
      <c r="AV85">
        <v>1</v>
      </c>
      <c r="AW85">
        <v>1</v>
      </c>
      <c r="AX85">
        <v>1</v>
      </c>
      <c r="AY85">
        <v>1</v>
      </c>
      <c r="AZ85">
        <v>8</v>
      </c>
      <c r="BA85">
        <v>10.54</v>
      </c>
      <c r="BB85">
        <v>4.46</v>
      </c>
      <c r="BC85">
        <v>6.23</v>
      </c>
      <c r="BH85">
        <v>0</v>
      </c>
      <c r="BI85">
        <v>1</v>
      </c>
      <c r="BJ85" t="s">
        <v>63</v>
      </c>
      <c r="BM85">
        <v>17</v>
      </c>
      <c r="BN85">
        <v>0</v>
      </c>
      <c r="BO85" t="s">
        <v>60</v>
      </c>
      <c r="BP85">
        <v>1</v>
      </c>
      <c r="BQ85">
        <v>2</v>
      </c>
      <c r="BR85">
        <v>0</v>
      </c>
      <c r="BS85">
        <v>10.54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115.62</v>
      </c>
      <c r="CA85">
        <v>75</v>
      </c>
      <c r="CF85">
        <v>0</v>
      </c>
      <c r="CG85">
        <v>0</v>
      </c>
      <c r="CM85">
        <v>0</v>
      </c>
      <c r="CO85">
        <v>0</v>
      </c>
      <c r="CP85">
        <f t="shared" si="55"/>
        <v>128311.91</v>
      </c>
      <c r="CQ85">
        <f t="shared" si="56"/>
        <v>387.2568</v>
      </c>
      <c r="CR85">
        <f t="shared" si="57"/>
        <v>130.0536</v>
      </c>
      <c r="CS85">
        <f t="shared" si="58"/>
        <v>31.725399999999997</v>
      </c>
      <c r="CT85">
        <f t="shared" si="59"/>
        <v>310.5084</v>
      </c>
      <c r="CU85">
        <f t="shared" si="60"/>
        <v>0</v>
      </c>
      <c r="CV85">
        <f t="shared" si="61"/>
        <v>3.41</v>
      </c>
      <c r="CW85">
        <f t="shared" si="62"/>
        <v>0.3</v>
      </c>
      <c r="CX85">
        <f t="shared" si="63"/>
        <v>0</v>
      </c>
      <c r="CY85">
        <f t="shared" si="64"/>
        <v>61332.062688000005</v>
      </c>
      <c r="CZ85">
        <f t="shared" si="65"/>
        <v>39784.68000000001</v>
      </c>
      <c r="DN85">
        <v>0</v>
      </c>
      <c r="DO85">
        <v>0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1007</v>
      </c>
      <c r="DV85" t="s">
        <v>62</v>
      </c>
      <c r="DW85" t="s">
        <v>64</v>
      </c>
      <c r="DX85">
        <v>1</v>
      </c>
      <c r="EE85">
        <v>5677330</v>
      </c>
      <c r="EF85">
        <v>2</v>
      </c>
      <c r="EG85" t="s">
        <v>25</v>
      </c>
      <c r="EH85">
        <v>0</v>
      </c>
      <c r="EJ85">
        <v>1</v>
      </c>
      <c r="EK85">
        <v>17</v>
      </c>
      <c r="EL85" t="s">
        <v>65</v>
      </c>
      <c r="EM85" t="s">
        <v>66</v>
      </c>
      <c r="EP85" t="s">
        <v>515</v>
      </c>
      <c r="EQ85">
        <v>0</v>
      </c>
      <c r="ER85">
        <v>120.78</v>
      </c>
      <c r="ES85">
        <v>62.16</v>
      </c>
      <c r="ET85">
        <v>29.16</v>
      </c>
      <c r="EU85">
        <v>3.01</v>
      </c>
      <c r="EV85">
        <v>29.46</v>
      </c>
      <c r="EW85">
        <v>3.41</v>
      </c>
      <c r="EX85">
        <v>0.3</v>
      </c>
    </row>
    <row r="86" spans="1:154" ht="12.75">
      <c r="A86">
        <v>17</v>
      </c>
      <c r="B86">
        <v>0</v>
      </c>
      <c r="C86">
        <f>ROW(SmtRes!A135)</f>
        <v>135</v>
      </c>
      <c r="D86">
        <f>ROW(EtalonRes!A135)</f>
        <v>135</v>
      </c>
      <c r="E86" t="s">
        <v>59</v>
      </c>
      <c r="F86" t="s">
        <v>30</v>
      </c>
      <c r="G86" t="s">
        <v>31</v>
      </c>
      <c r="H86" t="s">
        <v>32</v>
      </c>
      <c r="I86">
        <v>6.15</v>
      </c>
      <c r="J86">
        <v>0</v>
      </c>
      <c r="O86">
        <f t="shared" si="39"/>
        <v>39453.37</v>
      </c>
      <c r="P86">
        <f t="shared" si="40"/>
        <v>29358.82</v>
      </c>
      <c r="Q86">
        <f t="shared" si="41"/>
        <v>7134.82</v>
      </c>
      <c r="R86">
        <f t="shared" si="42"/>
        <v>1359.3</v>
      </c>
      <c r="S86">
        <f t="shared" si="43"/>
        <v>2959.73</v>
      </c>
      <c r="T86">
        <f t="shared" si="44"/>
        <v>0</v>
      </c>
      <c r="U86">
        <f t="shared" si="45"/>
        <v>30.196500000000004</v>
      </c>
      <c r="V86">
        <f t="shared" si="46"/>
        <v>10.209</v>
      </c>
      <c r="W86">
        <f t="shared" si="47"/>
        <v>0</v>
      </c>
      <c r="X86">
        <f t="shared" si="48"/>
        <v>5277.85</v>
      </c>
      <c r="Y86">
        <f t="shared" si="49"/>
        <v>3455.22</v>
      </c>
      <c r="AA86">
        <v>0</v>
      </c>
      <c r="AB86">
        <f t="shared" si="50"/>
        <v>1134.6000000000001</v>
      </c>
      <c r="AC86">
        <f t="shared" si="51"/>
        <v>799.63</v>
      </c>
      <c r="AD86">
        <f t="shared" si="51"/>
        <v>289.31</v>
      </c>
      <c r="AE86">
        <f t="shared" si="51"/>
        <v>20.97</v>
      </c>
      <c r="AF86">
        <f t="shared" si="51"/>
        <v>45.66</v>
      </c>
      <c r="AG86">
        <f>(AP86)</f>
        <v>0</v>
      </c>
      <c r="AH86">
        <f t="shared" si="52"/>
        <v>4.91</v>
      </c>
      <c r="AI86">
        <f t="shared" si="52"/>
        <v>1.66</v>
      </c>
      <c r="AJ86">
        <f>(AS86)</f>
        <v>0</v>
      </c>
      <c r="AK86">
        <v>1134.6</v>
      </c>
      <c r="AL86">
        <v>799.63</v>
      </c>
      <c r="AM86">
        <v>289.31</v>
      </c>
      <c r="AN86">
        <v>20.97</v>
      </c>
      <c r="AO86">
        <v>45.66</v>
      </c>
      <c r="AP86">
        <v>0</v>
      </c>
      <c r="AQ86">
        <v>4.91</v>
      </c>
      <c r="AR86">
        <v>1.66</v>
      </c>
      <c r="AS86">
        <v>0</v>
      </c>
      <c r="AT86">
        <f t="shared" si="53"/>
        <v>122.2</v>
      </c>
      <c r="AU86">
        <f t="shared" si="54"/>
        <v>80</v>
      </c>
      <c r="AV86">
        <v>1</v>
      </c>
      <c r="AW86">
        <v>1</v>
      </c>
      <c r="AX86">
        <v>1</v>
      </c>
      <c r="AY86">
        <v>1</v>
      </c>
      <c r="AZ86">
        <v>6.15</v>
      </c>
      <c r="BA86">
        <v>10.54</v>
      </c>
      <c r="BB86">
        <v>4.01</v>
      </c>
      <c r="BC86">
        <v>5.97</v>
      </c>
      <c r="BH86">
        <v>0</v>
      </c>
      <c r="BI86">
        <v>1</v>
      </c>
      <c r="BJ86" t="s">
        <v>33</v>
      </c>
      <c r="BM86">
        <v>7</v>
      </c>
      <c r="BN86">
        <v>0</v>
      </c>
      <c r="BO86" t="s">
        <v>30</v>
      </c>
      <c r="BP86">
        <v>1</v>
      </c>
      <c r="BQ86">
        <v>2</v>
      </c>
      <c r="BR86">
        <v>0</v>
      </c>
      <c r="BS86">
        <v>10.54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122.2</v>
      </c>
      <c r="CA86">
        <v>80</v>
      </c>
      <c r="CF86">
        <v>0</v>
      </c>
      <c r="CG86">
        <v>0</v>
      </c>
      <c r="CM86">
        <v>0</v>
      </c>
      <c r="CO86">
        <v>0</v>
      </c>
      <c r="CP86">
        <f t="shared" si="55"/>
        <v>39453.37</v>
      </c>
      <c r="CQ86">
        <f t="shared" si="56"/>
        <v>4773.7910999999995</v>
      </c>
      <c r="CR86">
        <f t="shared" si="57"/>
        <v>1160.1331</v>
      </c>
      <c r="CS86">
        <f t="shared" si="58"/>
        <v>221.02379999999997</v>
      </c>
      <c r="CT86">
        <f t="shared" si="59"/>
        <v>481.2563999999999</v>
      </c>
      <c r="CU86">
        <f t="shared" si="60"/>
        <v>0</v>
      </c>
      <c r="CV86">
        <f t="shared" si="61"/>
        <v>4.91</v>
      </c>
      <c r="CW86">
        <f t="shared" si="62"/>
        <v>1.66</v>
      </c>
      <c r="CX86">
        <f t="shared" si="63"/>
        <v>0</v>
      </c>
      <c r="CY86">
        <f t="shared" si="64"/>
        <v>5277.85466</v>
      </c>
      <c r="CZ86">
        <f t="shared" si="65"/>
        <v>3455.2239999999997</v>
      </c>
      <c r="DN86">
        <v>0</v>
      </c>
      <c r="DO86">
        <v>0</v>
      </c>
      <c r="DP86">
        <v>1</v>
      </c>
      <c r="DQ86">
        <v>1</v>
      </c>
      <c r="DR86">
        <v>1</v>
      </c>
      <c r="DS86">
        <v>1</v>
      </c>
      <c r="DT86">
        <v>1</v>
      </c>
      <c r="DU86">
        <v>1007</v>
      </c>
      <c r="DV86" t="s">
        <v>32</v>
      </c>
      <c r="DW86" t="s">
        <v>34</v>
      </c>
      <c r="DX86">
        <v>1</v>
      </c>
      <c r="EE86">
        <v>5677321</v>
      </c>
      <c r="EF86">
        <v>2</v>
      </c>
      <c r="EG86" t="s">
        <v>25</v>
      </c>
      <c r="EH86">
        <v>0</v>
      </c>
      <c r="EJ86">
        <v>1</v>
      </c>
      <c r="EK86">
        <v>7</v>
      </c>
      <c r="EL86" t="s">
        <v>35</v>
      </c>
      <c r="EM86" t="s">
        <v>36</v>
      </c>
      <c r="EP86" t="s">
        <v>514</v>
      </c>
      <c r="EQ86">
        <v>0</v>
      </c>
      <c r="ER86">
        <v>1134.6</v>
      </c>
      <c r="ES86">
        <v>799.63</v>
      </c>
      <c r="ET86">
        <v>289.31</v>
      </c>
      <c r="EU86">
        <v>20.97</v>
      </c>
      <c r="EV86">
        <v>45.66</v>
      </c>
      <c r="EW86">
        <v>4.91</v>
      </c>
      <c r="EX86">
        <v>1.66</v>
      </c>
    </row>
    <row r="87" spans="1:154" ht="12.75">
      <c r="A87">
        <v>18</v>
      </c>
      <c r="B87">
        <v>0</v>
      </c>
      <c r="C87">
        <v>125</v>
      </c>
      <c r="E87" t="s">
        <v>178</v>
      </c>
      <c r="F87" t="s">
        <v>38</v>
      </c>
      <c r="G87" t="s">
        <v>39</v>
      </c>
      <c r="H87" t="s">
        <v>40</v>
      </c>
      <c r="I87">
        <f>I86*J87</f>
        <v>348</v>
      </c>
      <c r="J87">
        <v>56.58536585365853</v>
      </c>
      <c r="O87">
        <f t="shared" si="39"/>
        <v>91204.88</v>
      </c>
      <c r="P87">
        <f t="shared" si="40"/>
        <v>91204.88</v>
      </c>
      <c r="Q87">
        <f t="shared" si="41"/>
        <v>0</v>
      </c>
      <c r="R87">
        <f t="shared" si="42"/>
        <v>0</v>
      </c>
      <c r="S87">
        <f t="shared" si="43"/>
        <v>0</v>
      </c>
      <c r="T87">
        <f t="shared" si="44"/>
        <v>0</v>
      </c>
      <c r="U87">
        <f t="shared" si="45"/>
        <v>0</v>
      </c>
      <c r="V87">
        <f t="shared" si="46"/>
        <v>0</v>
      </c>
      <c r="W87">
        <f t="shared" si="47"/>
        <v>0</v>
      </c>
      <c r="X87">
        <f t="shared" si="48"/>
        <v>0</v>
      </c>
      <c r="Y87">
        <f t="shared" si="49"/>
        <v>0</v>
      </c>
      <c r="AA87">
        <v>0</v>
      </c>
      <c r="AB87">
        <f t="shared" si="50"/>
        <v>43.9</v>
      </c>
      <c r="AC87">
        <f aca="true" t="shared" si="66" ref="AC87:AJ91">AL87</f>
        <v>43.9</v>
      </c>
      <c r="AD87">
        <f t="shared" si="66"/>
        <v>0</v>
      </c>
      <c r="AE87">
        <f t="shared" si="66"/>
        <v>0</v>
      </c>
      <c r="AF87">
        <f t="shared" si="66"/>
        <v>0</v>
      </c>
      <c r="AG87">
        <f t="shared" si="66"/>
        <v>0</v>
      </c>
      <c r="AH87">
        <f t="shared" si="66"/>
        <v>0</v>
      </c>
      <c r="AI87">
        <f t="shared" si="66"/>
        <v>0</v>
      </c>
      <c r="AJ87">
        <f t="shared" si="66"/>
        <v>0</v>
      </c>
      <c r="AK87">
        <v>43.9</v>
      </c>
      <c r="AL87">
        <v>43.9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f t="shared" si="53"/>
        <v>122.2</v>
      </c>
      <c r="AU87">
        <f t="shared" si="54"/>
        <v>80</v>
      </c>
      <c r="AV87">
        <v>1</v>
      </c>
      <c r="AW87">
        <v>1</v>
      </c>
      <c r="AX87">
        <v>1</v>
      </c>
      <c r="AY87">
        <v>1</v>
      </c>
      <c r="AZ87">
        <v>6.15</v>
      </c>
      <c r="BA87">
        <v>10.54</v>
      </c>
      <c r="BB87">
        <v>4.01</v>
      </c>
      <c r="BC87">
        <v>5.97</v>
      </c>
      <c r="BH87">
        <v>3</v>
      </c>
      <c r="BI87">
        <v>1</v>
      </c>
      <c r="BJ87" t="s">
        <v>41</v>
      </c>
      <c r="BM87">
        <v>7</v>
      </c>
      <c r="BN87">
        <v>0</v>
      </c>
      <c r="BO87" t="s">
        <v>30</v>
      </c>
      <c r="BP87">
        <v>1</v>
      </c>
      <c r="BQ87">
        <v>2</v>
      </c>
      <c r="BR87">
        <v>0</v>
      </c>
      <c r="BS87">
        <v>10.54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122.2</v>
      </c>
      <c r="CA87">
        <v>80</v>
      </c>
      <c r="CF87">
        <v>0</v>
      </c>
      <c r="CG87">
        <v>0</v>
      </c>
      <c r="CM87">
        <v>0</v>
      </c>
      <c r="CO87">
        <v>0</v>
      </c>
      <c r="CP87">
        <f t="shared" si="55"/>
        <v>91204.88</v>
      </c>
      <c r="CQ87">
        <f t="shared" si="56"/>
        <v>262.08299999999997</v>
      </c>
      <c r="CR87">
        <f t="shared" si="57"/>
        <v>0</v>
      </c>
      <c r="CS87">
        <f t="shared" si="58"/>
        <v>0</v>
      </c>
      <c r="CT87">
        <f t="shared" si="59"/>
        <v>0</v>
      </c>
      <c r="CU87">
        <f t="shared" si="60"/>
        <v>0</v>
      </c>
      <c r="CV87">
        <f t="shared" si="61"/>
        <v>0</v>
      </c>
      <c r="CW87">
        <f t="shared" si="62"/>
        <v>0</v>
      </c>
      <c r="CX87">
        <f t="shared" si="63"/>
        <v>0</v>
      </c>
      <c r="CY87">
        <f t="shared" si="64"/>
        <v>0</v>
      </c>
      <c r="CZ87">
        <f t="shared" si="65"/>
        <v>0</v>
      </c>
      <c r="DN87">
        <v>0</v>
      </c>
      <c r="DO87">
        <v>0</v>
      </c>
      <c r="DP87">
        <v>1</v>
      </c>
      <c r="DQ87">
        <v>1</v>
      </c>
      <c r="DR87">
        <v>1</v>
      </c>
      <c r="DS87">
        <v>1</v>
      </c>
      <c r="DT87">
        <v>1</v>
      </c>
      <c r="DU87">
        <v>1003</v>
      </c>
      <c r="DV87" t="s">
        <v>40</v>
      </c>
      <c r="DW87" t="s">
        <v>40</v>
      </c>
      <c r="DX87">
        <v>1</v>
      </c>
      <c r="EE87">
        <v>5677321</v>
      </c>
      <c r="EF87">
        <v>2</v>
      </c>
      <c r="EG87" t="s">
        <v>25</v>
      </c>
      <c r="EH87">
        <v>0</v>
      </c>
      <c r="EJ87">
        <v>1</v>
      </c>
      <c r="EK87">
        <v>7</v>
      </c>
      <c r="EL87" t="s">
        <v>35</v>
      </c>
      <c r="EM87" t="s">
        <v>36</v>
      </c>
      <c r="EQ87">
        <v>0</v>
      </c>
      <c r="ER87">
        <v>0</v>
      </c>
      <c r="ES87">
        <v>43.9</v>
      </c>
      <c r="ET87">
        <v>0</v>
      </c>
      <c r="EU87">
        <v>0</v>
      </c>
      <c r="EV87">
        <v>0</v>
      </c>
      <c r="EW87">
        <v>0</v>
      </c>
      <c r="EX87">
        <v>0</v>
      </c>
    </row>
    <row r="88" spans="1:154" ht="12.75">
      <c r="A88">
        <v>18</v>
      </c>
      <c r="B88">
        <v>0</v>
      </c>
      <c r="C88">
        <v>131</v>
      </c>
      <c r="E88" t="s">
        <v>179</v>
      </c>
      <c r="F88" t="s">
        <v>43</v>
      </c>
      <c r="G88" t="s">
        <v>44</v>
      </c>
      <c r="H88" t="s">
        <v>45</v>
      </c>
      <c r="I88">
        <f>I86*J88</f>
        <v>0.8589999999999999</v>
      </c>
      <c r="J88">
        <v>0.13967479674796746</v>
      </c>
      <c r="O88">
        <f t="shared" si="39"/>
        <v>37137.56</v>
      </c>
      <c r="P88">
        <f t="shared" si="40"/>
        <v>37137.56</v>
      </c>
      <c r="Q88">
        <f t="shared" si="41"/>
        <v>0</v>
      </c>
      <c r="R88">
        <f t="shared" si="42"/>
        <v>0</v>
      </c>
      <c r="S88">
        <f t="shared" si="43"/>
        <v>0</v>
      </c>
      <c r="T88">
        <f t="shared" si="44"/>
        <v>0</v>
      </c>
      <c r="U88">
        <f t="shared" si="45"/>
        <v>0</v>
      </c>
      <c r="V88">
        <f t="shared" si="46"/>
        <v>0</v>
      </c>
      <c r="W88">
        <f t="shared" si="47"/>
        <v>0</v>
      </c>
      <c r="X88">
        <f t="shared" si="48"/>
        <v>0</v>
      </c>
      <c r="Y88">
        <f t="shared" si="49"/>
        <v>0</v>
      </c>
      <c r="AA88">
        <v>0</v>
      </c>
      <c r="AB88">
        <f t="shared" si="50"/>
        <v>7241.79</v>
      </c>
      <c r="AC88">
        <f t="shared" si="66"/>
        <v>7241.79</v>
      </c>
      <c r="AD88">
        <f t="shared" si="66"/>
        <v>0</v>
      </c>
      <c r="AE88">
        <f t="shared" si="66"/>
        <v>0</v>
      </c>
      <c r="AF88">
        <f t="shared" si="66"/>
        <v>0</v>
      </c>
      <c r="AG88">
        <f t="shared" si="66"/>
        <v>0</v>
      </c>
      <c r="AH88">
        <f t="shared" si="66"/>
        <v>0</v>
      </c>
      <c r="AI88">
        <f t="shared" si="66"/>
        <v>0</v>
      </c>
      <c r="AJ88">
        <f t="shared" si="66"/>
        <v>0</v>
      </c>
      <c r="AK88">
        <v>7241.79</v>
      </c>
      <c r="AL88">
        <v>7241.79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f t="shared" si="53"/>
        <v>122.2</v>
      </c>
      <c r="AU88">
        <f t="shared" si="54"/>
        <v>80</v>
      </c>
      <c r="AV88">
        <v>1</v>
      </c>
      <c r="AW88">
        <v>1</v>
      </c>
      <c r="AX88">
        <v>1</v>
      </c>
      <c r="AY88">
        <v>1</v>
      </c>
      <c r="AZ88">
        <v>6.15</v>
      </c>
      <c r="BA88">
        <v>10.54</v>
      </c>
      <c r="BB88">
        <v>4.01</v>
      </c>
      <c r="BC88">
        <v>5.97</v>
      </c>
      <c r="BH88">
        <v>3</v>
      </c>
      <c r="BI88">
        <v>1</v>
      </c>
      <c r="BJ88" t="s">
        <v>46</v>
      </c>
      <c r="BM88">
        <v>7</v>
      </c>
      <c r="BN88">
        <v>0</v>
      </c>
      <c r="BO88" t="s">
        <v>30</v>
      </c>
      <c r="BP88">
        <v>1</v>
      </c>
      <c r="BQ88">
        <v>2</v>
      </c>
      <c r="BR88">
        <v>0</v>
      </c>
      <c r="BS88">
        <v>10.54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122.2</v>
      </c>
      <c r="CA88">
        <v>80</v>
      </c>
      <c r="CF88">
        <v>0</v>
      </c>
      <c r="CG88">
        <v>0</v>
      </c>
      <c r="CM88">
        <v>0</v>
      </c>
      <c r="CO88">
        <v>0</v>
      </c>
      <c r="CP88">
        <f t="shared" si="55"/>
        <v>37137.56</v>
      </c>
      <c r="CQ88">
        <f t="shared" si="56"/>
        <v>43233.4863</v>
      </c>
      <c r="CR88">
        <f t="shared" si="57"/>
        <v>0</v>
      </c>
      <c r="CS88">
        <f t="shared" si="58"/>
        <v>0</v>
      </c>
      <c r="CT88">
        <f t="shared" si="59"/>
        <v>0</v>
      </c>
      <c r="CU88">
        <f t="shared" si="60"/>
        <v>0</v>
      </c>
      <c r="CV88">
        <f t="shared" si="61"/>
        <v>0</v>
      </c>
      <c r="CW88">
        <f t="shared" si="62"/>
        <v>0</v>
      </c>
      <c r="CX88">
        <f t="shared" si="63"/>
        <v>0</v>
      </c>
      <c r="CY88">
        <f t="shared" si="64"/>
        <v>0</v>
      </c>
      <c r="CZ88">
        <f t="shared" si="65"/>
        <v>0</v>
      </c>
      <c r="DN88">
        <v>0</v>
      </c>
      <c r="DO88">
        <v>0</v>
      </c>
      <c r="DP88">
        <v>1</v>
      </c>
      <c r="DQ88">
        <v>1</v>
      </c>
      <c r="DR88">
        <v>1</v>
      </c>
      <c r="DS88">
        <v>1</v>
      </c>
      <c r="DT88">
        <v>1</v>
      </c>
      <c r="DU88">
        <v>1009</v>
      </c>
      <c r="DV88" t="s">
        <v>45</v>
      </c>
      <c r="DW88" t="s">
        <v>45</v>
      </c>
      <c r="DX88">
        <v>1000</v>
      </c>
      <c r="EE88">
        <v>5677321</v>
      </c>
      <c r="EF88">
        <v>2</v>
      </c>
      <c r="EG88" t="s">
        <v>25</v>
      </c>
      <c r="EH88">
        <v>0</v>
      </c>
      <c r="EJ88">
        <v>1</v>
      </c>
      <c r="EK88">
        <v>7</v>
      </c>
      <c r="EL88" t="s">
        <v>35</v>
      </c>
      <c r="EM88" t="s">
        <v>36</v>
      </c>
      <c r="EQ88">
        <v>0</v>
      </c>
      <c r="ER88">
        <v>0</v>
      </c>
      <c r="ES88">
        <v>7241.79</v>
      </c>
      <c r="ET88">
        <v>0</v>
      </c>
      <c r="EU88">
        <v>0</v>
      </c>
      <c r="EV88">
        <v>0</v>
      </c>
      <c r="EW88">
        <v>0</v>
      </c>
      <c r="EX88">
        <v>0</v>
      </c>
    </row>
    <row r="89" spans="1:154" ht="12.75">
      <c r="A89">
        <v>18</v>
      </c>
      <c r="B89">
        <v>0</v>
      </c>
      <c r="C89">
        <v>132</v>
      </c>
      <c r="E89" t="s">
        <v>180</v>
      </c>
      <c r="F89" t="s">
        <v>48</v>
      </c>
      <c r="G89" t="s">
        <v>49</v>
      </c>
      <c r="H89" t="s">
        <v>45</v>
      </c>
      <c r="I89">
        <f>I86*J89</f>
        <v>0.8589999999999999</v>
      </c>
      <c r="J89">
        <v>0.13967479674796746</v>
      </c>
      <c r="O89">
        <f t="shared" si="39"/>
        <v>11368.82</v>
      </c>
      <c r="P89">
        <f t="shared" si="40"/>
        <v>11368.82</v>
      </c>
      <c r="Q89">
        <f t="shared" si="41"/>
        <v>0</v>
      </c>
      <c r="R89">
        <f t="shared" si="42"/>
        <v>0</v>
      </c>
      <c r="S89">
        <f t="shared" si="43"/>
        <v>0</v>
      </c>
      <c r="T89">
        <f t="shared" si="44"/>
        <v>0</v>
      </c>
      <c r="U89">
        <f t="shared" si="45"/>
        <v>0</v>
      </c>
      <c r="V89">
        <f t="shared" si="46"/>
        <v>0</v>
      </c>
      <c r="W89">
        <f t="shared" si="47"/>
        <v>0</v>
      </c>
      <c r="X89">
        <f t="shared" si="48"/>
        <v>0</v>
      </c>
      <c r="Y89">
        <f t="shared" si="49"/>
        <v>0</v>
      </c>
      <c r="AA89">
        <v>0</v>
      </c>
      <c r="AB89">
        <f t="shared" si="50"/>
        <v>2216.91</v>
      </c>
      <c r="AC89">
        <f t="shared" si="66"/>
        <v>2216.91</v>
      </c>
      <c r="AD89">
        <f t="shared" si="66"/>
        <v>0</v>
      </c>
      <c r="AE89">
        <f t="shared" si="66"/>
        <v>0</v>
      </c>
      <c r="AF89">
        <f t="shared" si="66"/>
        <v>0</v>
      </c>
      <c r="AG89">
        <f t="shared" si="66"/>
        <v>0</v>
      </c>
      <c r="AH89">
        <f t="shared" si="66"/>
        <v>0</v>
      </c>
      <c r="AI89">
        <f t="shared" si="66"/>
        <v>0</v>
      </c>
      <c r="AJ89">
        <f t="shared" si="66"/>
        <v>0</v>
      </c>
      <c r="AK89">
        <v>2216.91</v>
      </c>
      <c r="AL89">
        <v>2216.91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f t="shared" si="53"/>
        <v>122.2</v>
      </c>
      <c r="AU89">
        <f t="shared" si="54"/>
        <v>80</v>
      </c>
      <c r="AV89">
        <v>1</v>
      </c>
      <c r="AW89">
        <v>1</v>
      </c>
      <c r="AX89">
        <v>1</v>
      </c>
      <c r="AY89">
        <v>1</v>
      </c>
      <c r="AZ89">
        <v>6.15</v>
      </c>
      <c r="BA89">
        <v>10.54</v>
      </c>
      <c r="BB89">
        <v>4.01</v>
      </c>
      <c r="BC89">
        <v>5.97</v>
      </c>
      <c r="BH89">
        <v>3</v>
      </c>
      <c r="BI89">
        <v>1</v>
      </c>
      <c r="BJ89" t="s">
        <v>50</v>
      </c>
      <c r="BM89">
        <v>7</v>
      </c>
      <c r="BN89">
        <v>0</v>
      </c>
      <c r="BO89" t="s">
        <v>30</v>
      </c>
      <c r="BP89">
        <v>1</v>
      </c>
      <c r="BQ89">
        <v>2</v>
      </c>
      <c r="BR89">
        <v>0</v>
      </c>
      <c r="BS89">
        <v>10.54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122.2</v>
      </c>
      <c r="CA89">
        <v>80</v>
      </c>
      <c r="CF89">
        <v>0</v>
      </c>
      <c r="CG89">
        <v>0</v>
      </c>
      <c r="CM89">
        <v>0</v>
      </c>
      <c r="CO89">
        <v>0</v>
      </c>
      <c r="CP89">
        <f t="shared" si="55"/>
        <v>11368.82</v>
      </c>
      <c r="CQ89">
        <f t="shared" si="56"/>
        <v>13234.952699999998</v>
      </c>
      <c r="CR89">
        <f t="shared" si="57"/>
        <v>0</v>
      </c>
      <c r="CS89">
        <f t="shared" si="58"/>
        <v>0</v>
      </c>
      <c r="CT89">
        <f t="shared" si="59"/>
        <v>0</v>
      </c>
      <c r="CU89">
        <f t="shared" si="60"/>
        <v>0</v>
      </c>
      <c r="CV89">
        <f t="shared" si="61"/>
        <v>0</v>
      </c>
      <c r="CW89">
        <f t="shared" si="62"/>
        <v>0</v>
      </c>
      <c r="CX89">
        <f t="shared" si="63"/>
        <v>0</v>
      </c>
      <c r="CY89">
        <f t="shared" si="64"/>
        <v>0</v>
      </c>
      <c r="CZ89">
        <f t="shared" si="65"/>
        <v>0</v>
      </c>
      <c r="DN89">
        <v>0</v>
      </c>
      <c r="DO89">
        <v>0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1009</v>
      </c>
      <c r="DV89" t="s">
        <v>45</v>
      </c>
      <c r="DW89" t="s">
        <v>45</v>
      </c>
      <c r="DX89">
        <v>1000</v>
      </c>
      <c r="EE89">
        <v>5677321</v>
      </c>
      <c r="EF89">
        <v>2</v>
      </c>
      <c r="EG89" t="s">
        <v>25</v>
      </c>
      <c r="EH89">
        <v>0</v>
      </c>
      <c r="EJ89">
        <v>1</v>
      </c>
      <c r="EK89">
        <v>7</v>
      </c>
      <c r="EL89" t="s">
        <v>35</v>
      </c>
      <c r="EM89" t="s">
        <v>36</v>
      </c>
      <c r="EQ89">
        <v>0</v>
      </c>
      <c r="ER89">
        <v>0</v>
      </c>
      <c r="ES89">
        <v>2216.91</v>
      </c>
      <c r="ET89">
        <v>0</v>
      </c>
      <c r="EU89">
        <v>0</v>
      </c>
      <c r="EV89">
        <v>0</v>
      </c>
      <c r="EW89">
        <v>0</v>
      </c>
      <c r="EX89">
        <v>0</v>
      </c>
    </row>
    <row r="90" spans="1:154" ht="12.75">
      <c r="A90">
        <v>18</v>
      </c>
      <c r="B90">
        <v>0</v>
      </c>
      <c r="C90">
        <v>134</v>
      </c>
      <c r="E90" t="s">
        <v>181</v>
      </c>
      <c r="F90" t="s">
        <v>52</v>
      </c>
      <c r="G90" t="s">
        <v>53</v>
      </c>
      <c r="H90" t="s">
        <v>32</v>
      </c>
      <c r="I90">
        <f>I86*J90</f>
        <v>-7.011</v>
      </c>
      <c r="J90">
        <v>-1.14</v>
      </c>
      <c r="O90">
        <f t="shared" si="39"/>
        <v>-24810.37</v>
      </c>
      <c r="P90">
        <f t="shared" si="40"/>
        <v>-24810.37</v>
      </c>
      <c r="Q90">
        <f t="shared" si="41"/>
        <v>0</v>
      </c>
      <c r="R90">
        <f t="shared" si="42"/>
        <v>0</v>
      </c>
      <c r="S90">
        <f t="shared" si="43"/>
        <v>0</v>
      </c>
      <c r="T90">
        <f t="shared" si="44"/>
        <v>0</v>
      </c>
      <c r="U90">
        <f t="shared" si="45"/>
        <v>0</v>
      </c>
      <c r="V90">
        <f t="shared" si="46"/>
        <v>0</v>
      </c>
      <c r="W90">
        <f t="shared" si="47"/>
        <v>0</v>
      </c>
      <c r="X90">
        <f t="shared" si="48"/>
        <v>0</v>
      </c>
      <c r="Y90">
        <f t="shared" si="49"/>
        <v>0</v>
      </c>
      <c r="AA90">
        <v>0</v>
      </c>
      <c r="AB90">
        <f t="shared" si="50"/>
        <v>592.76</v>
      </c>
      <c r="AC90">
        <f t="shared" si="66"/>
        <v>592.76</v>
      </c>
      <c r="AD90">
        <f t="shared" si="66"/>
        <v>0</v>
      </c>
      <c r="AE90">
        <f t="shared" si="66"/>
        <v>0</v>
      </c>
      <c r="AF90">
        <f t="shared" si="66"/>
        <v>0</v>
      </c>
      <c r="AG90">
        <f t="shared" si="66"/>
        <v>0</v>
      </c>
      <c r="AH90">
        <f t="shared" si="66"/>
        <v>0</v>
      </c>
      <c r="AI90">
        <f t="shared" si="66"/>
        <v>0</v>
      </c>
      <c r="AJ90">
        <f t="shared" si="66"/>
        <v>0</v>
      </c>
      <c r="AK90">
        <v>592.76</v>
      </c>
      <c r="AL90">
        <v>592.76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f t="shared" si="53"/>
        <v>122.2</v>
      </c>
      <c r="AU90">
        <f t="shared" si="54"/>
        <v>80</v>
      </c>
      <c r="AV90">
        <v>1</v>
      </c>
      <c r="AW90">
        <v>1</v>
      </c>
      <c r="AX90">
        <v>1</v>
      </c>
      <c r="AY90">
        <v>1</v>
      </c>
      <c r="AZ90">
        <v>6.15</v>
      </c>
      <c r="BA90">
        <v>10.54</v>
      </c>
      <c r="BB90">
        <v>4.01</v>
      </c>
      <c r="BC90">
        <v>5.97</v>
      </c>
      <c r="BH90">
        <v>3</v>
      </c>
      <c r="BI90">
        <v>1</v>
      </c>
      <c r="BJ90" t="s">
        <v>54</v>
      </c>
      <c r="BM90">
        <v>7</v>
      </c>
      <c r="BN90">
        <v>0</v>
      </c>
      <c r="BO90" t="s">
        <v>30</v>
      </c>
      <c r="BP90">
        <v>1</v>
      </c>
      <c r="BQ90">
        <v>2</v>
      </c>
      <c r="BR90">
        <v>0</v>
      </c>
      <c r="BS90">
        <v>10.54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122.2</v>
      </c>
      <c r="CA90">
        <v>80</v>
      </c>
      <c r="CF90">
        <v>0</v>
      </c>
      <c r="CG90">
        <v>0</v>
      </c>
      <c r="CM90">
        <v>0</v>
      </c>
      <c r="CO90">
        <v>0</v>
      </c>
      <c r="CP90">
        <f t="shared" si="55"/>
        <v>-24810.37</v>
      </c>
      <c r="CQ90">
        <f t="shared" si="56"/>
        <v>3538.7772</v>
      </c>
      <c r="CR90">
        <f t="shared" si="57"/>
        <v>0</v>
      </c>
      <c r="CS90">
        <f t="shared" si="58"/>
        <v>0</v>
      </c>
      <c r="CT90">
        <f t="shared" si="59"/>
        <v>0</v>
      </c>
      <c r="CU90">
        <f t="shared" si="60"/>
        <v>0</v>
      </c>
      <c r="CV90">
        <f t="shared" si="61"/>
        <v>0</v>
      </c>
      <c r="CW90">
        <f t="shared" si="62"/>
        <v>0</v>
      </c>
      <c r="CX90">
        <f t="shared" si="63"/>
        <v>0</v>
      </c>
      <c r="CY90">
        <f t="shared" si="64"/>
        <v>0</v>
      </c>
      <c r="CZ90">
        <f t="shared" si="65"/>
        <v>0</v>
      </c>
      <c r="DN90">
        <v>0</v>
      </c>
      <c r="DO90">
        <v>0</v>
      </c>
      <c r="DP90">
        <v>1</v>
      </c>
      <c r="DQ90">
        <v>1</v>
      </c>
      <c r="DR90">
        <v>1</v>
      </c>
      <c r="DS90">
        <v>1</v>
      </c>
      <c r="DT90">
        <v>1</v>
      </c>
      <c r="DU90">
        <v>1007</v>
      </c>
      <c r="DV90" t="s">
        <v>32</v>
      </c>
      <c r="DW90" t="s">
        <v>32</v>
      </c>
      <c r="DX90">
        <v>1</v>
      </c>
      <c r="EE90">
        <v>5677321</v>
      </c>
      <c r="EF90">
        <v>2</v>
      </c>
      <c r="EG90" t="s">
        <v>25</v>
      </c>
      <c r="EH90">
        <v>0</v>
      </c>
      <c r="EJ90">
        <v>1</v>
      </c>
      <c r="EK90">
        <v>7</v>
      </c>
      <c r="EL90" t="s">
        <v>35</v>
      </c>
      <c r="EM90" t="s">
        <v>36</v>
      </c>
      <c r="EQ90">
        <v>0</v>
      </c>
      <c r="ER90">
        <v>592.76</v>
      </c>
      <c r="ES90">
        <v>592.76</v>
      </c>
      <c r="ET90">
        <v>0</v>
      </c>
      <c r="EU90">
        <v>0</v>
      </c>
      <c r="EV90">
        <v>0</v>
      </c>
      <c r="EW90">
        <v>0</v>
      </c>
      <c r="EX90">
        <v>0</v>
      </c>
    </row>
    <row r="91" spans="1:154" ht="12.75">
      <c r="A91">
        <v>18</v>
      </c>
      <c r="B91">
        <v>0</v>
      </c>
      <c r="C91">
        <v>135</v>
      </c>
      <c r="E91" t="s">
        <v>182</v>
      </c>
      <c r="F91" t="s">
        <v>56</v>
      </c>
      <c r="G91" t="s">
        <v>57</v>
      </c>
      <c r="H91" t="s">
        <v>32</v>
      </c>
      <c r="I91">
        <f>I86*J91</f>
        <v>7.011</v>
      </c>
      <c r="J91">
        <v>1.14</v>
      </c>
      <c r="O91">
        <f t="shared" si="39"/>
        <v>27033.93</v>
      </c>
      <c r="P91">
        <f t="shared" si="40"/>
        <v>27033.93</v>
      </c>
      <c r="Q91">
        <f t="shared" si="41"/>
        <v>0</v>
      </c>
      <c r="R91">
        <f t="shared" si="42"/>
        <v>0</v>
      </c>
      <c r="S91">
        <f t="shared" si="43"/>
        <v>0</v>
      </c>
      <c r="T91">
        <f t="shared" si="44"/>
        <v>0</v>
      </c>
      <c r="U91">
        <f t="shared" si="45"/>
        <v>0</v>
      </c>
      <c r="V91">
        <f t="shared" si="46"/>
        <v>0</v>
      </c>
      <c r="W91">
        <f t="shared" si="47"/>
        <v>0</v>
      </c>
      <c r="X91">
        <f t="shared" si="48"/>
        <v>0</v>
      </c>
      <c r="Y91">
        <f t="shared" si="49"/>
        <v>0</v>
      </c>
      <c r="AA91">
        <v>0</v>
      </c>
      <c r="AB91">
        <f t="shared" si="50"/>
        <v>3855.93</v>
      </c>
      <c r="AC91">
        <f t="shared" si="66"/>
        <v>3855.93</v>
      </c>
      <c r="AD91">
        <f t="shared" si="66"/>
        <v>0</v>
      </c>
      <c r="AE91">
        <f t="shared" si="66"/>
        <v>0</v>
      </c>
      <c r="AF91">
        <f t="shared" si="66"/>
        <v>0</v>
      </c>
      <c r="AG91">
        <f t="shared" si="66"/>
        <v>0</v>
      </c>
      <c r="AH91">
        <f t="shared" si="66"/>
        <v>0</v>
      </c>
      <c r="AI91">
        <f t="shared" si="66"/>
        <v>0</v>
      </c>
      <c r="AJ91">
        <f t="shared" si="66"/>
        <v>0</v>
      </c>
      <c r="AK91">
        <v>3855.93</v>
      </c>
      <c r="AL91">
        <v>3855.93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f t="shared" si="53"/>
        <v>122.2</v>
      </c>
      <c r="AU91">
        <f t="shared" si="54"/>
        <v>80</v>
      </c>
      <c r="AV91">
        <v>1</v>
      </c>
      <c r="AW91">
        <v>1</v>
      </c>
      <c r="AX91">
        <v>1</v>
      </c>
      <c r="AY91">
        <v>1</v>
      </c>
      <c r="AZ91">
        <v>6.15</v>
      </c>
      <c r="BA91">
        <v>10.54</v>
      </c>
      <c r="BB91">
        <v>4.01</v>
      </c>
      <c r="BC91">
        <v>1</v>
      </c>
      <c r="BH91">
        <v>3</v>
      </c>
      <c r="BI91">
        <v>1</v>
      </c>
      <c r="BJ91" t="s">
        <v>58</v>
      </c>
      <c r="BM91">
        <v>7</v>
      </c>
      <c r="BN91">
        <v>0</v>
      </c>
      <c r="BO91" t="s">
        <v>30</v>
      </c>
      <c r="BP91">
        <v>1</v>
      </c>
      <c r="BQ91">
        <v>2</v>
      </c>
      <c r="BR91">
        <v>0</v>
      </c>
      <c r="BS91">
        <v>10.54</v>
      </c>
      <c r="BT91">
        <v>1</v>
      </c>
      <c r="BU91">
        <v>1</v>
      </c>
      <c r="BV91">
        <v>1</v>
      </c>
      <c r="BW91">
        <v>1</v>
      </c>
      <c r="BX91">
        <v>1</v>
      </c>
      <c r="BZ91">
        <v>122.2</v>
      </c>
      <c r="CA91">
        <v>80</v>
      </c>
      <c r="CF91">
        <v>0</v>
      </c>
      <c r="CG91">
        <v>0</v>
      </c>
      <c r="CM91">
        <v>0</v>
      </c>
      <c r="CO91">
        <v>0</v>
      </c>
      <c r="CP91">
        <f t="shared" si="55"/>
        <v>27033.93</v>
      </c>
      <c r="CQ91">
        <f t="shared" si="56"/>
        <v>3855.93</v>
      </c>
      <c r="CR91">
        <f t="shared" si="57"/>
        <v>0</v>
      </c>
      <c r="CS91">
        <f t="shared" si="58"/>
        <v>0</v>
      </c>
      <c r="CT91">
        <f t="shared" si="59"/>
        <v>0</v>
      </c>
      <c r="CU91">
        <f t="shared" si="60"/>
        <v>0</v>
      </c>
      <c r="CV91">
        <f t="shared" si="61"/>
        <v>0</v>
      </c>
      <c r="CW91">
        <f t="shared" si="62"/>
        <v>0</v>
      </c>
      <c r="CX91">
        <f t="shared" si="63"/>
        <v>0</v>
      </c>
      <c r="CY91">
        <f t="shared" si="64"/>
        <v>0</v>
      </c>
      <c r="CZ91">
        <f t="shared" si="65"/>
        <v>0</v>
      </c>
      <c r="DN91">
        <v>0</v>
      </c>
      <c r="DO91">
        <v>0</v>
      </c>
      <c r="DP91">
        <v>1</v>
      </c>
      <c r="DQ91">
        <v>1</v>
      </c>
      <c r="DR91">
        <v>1</v>
      </c>
      <c r="DS91">
        <v>1</v>
      </c>
      <c r="DT91">
        <v>1</v>
      </c>
      <c r="DU91">
        <v>1007</v>
      </c>
      <c r="DV91" t="s">
        <v>32</v>
      </c>
      <c r="DW91" t="s">
        <v>32</v>
      </c>
      <c r="DX91">
        <v>1</v>
      </c>
      <c r="EE91">
        <v>5677321</v>
      </c>
      <c r="EF91">
        <v>2</v>
      </c>
      <c r="EG91" t="s">
        <v>25</v>
      </c>
      <c r="EH91">
        <v>0</v>
      </c>
      <c r="EJ91">
        <v>1</v>
      </c>
      <c r="EK91">
        <v>7</v>
      </c>
      <c r="EL91" t="s">
        <v>35</v>
      </c>
      <c r="EM91" t="s">
        <v>36</v>
      </c>
      <c r="EQ91">
        <v>0</v>
      </c>
      <c r="ER91">
        <v>720</v>
      </c>
      <c r="ES91">
        <v>3855.93</v>
      </c>
      <c r="ET91">
        <v>0</v>
      </c>
      <c r="EU91">
        <v>0</v>
      </c>
      <c r="EV91">
        <v>0</v>
      </c>
      <c r="EW91">
        <v>0</v>
      </c>
      <c r="EX91">
        <v>0</v>
      </c>
    </row>
    <row r="92" spans="1:154" ht="12.75">
      <c r="A92">
        <v>17</v>
      </c>
      <c r="B92">
        <v>0</v>
      </c>
      <c r="C92">
        <f>ROW(SmtRes!A155)</f>
        <v>155</v>
      </c>
      <c r="D92">
        <f>ROW(EtalonRes!A155)</f>
        <v>155</v>
      </c>
      <c r="E92" t="s">
        <v>67</v>
      </c>
      <c r="F92" t="s">
        <v>68</v>
      </c>
      <c r="G92" t="s">
        <v>69</v>
      </c>
      <c r="H92" t="s">
        <v>22</v>
      </c>
      <c r="I92">
        <v>0.55</v>
      </c>
      <c r="J92">
        <v>0</v>
      </c>
      <c r="O92">
        <f t="shared" si="39"/>
        <v>317832.19</v>
      </c>
      <c r="P92">
        <f t="shared" si="40"/>
        <v>296433.92</v>
      </c>
      <c r="Q92">
        <f t="shared" si="41"/>
        <v>10486.98</v>
      </c>
      <c r="R92">
        <f t="shared" si="42"/>
        <v>2131.9</v>
      </c>
      <c r="S92">
        <f t="shared" si="43"/>
        <v>10911.29</v>
      </c>
      <c r="T92">
        <f t="shared" si="44"/>
        <v>0</v>
      </c>
      <c r="U92">
        <f t="shared" si="45"/>
        <v>121.36300000000001</v>
      </c>
      <c r="V92">
        <f t="shared" si="46"/>
        <v>15.829000000000002</v>
      </c>
      <c r="W92">
        <f t="shared" si="47"/>
        <v>0</v>
      </c>
      <c r="X92">
        <f t="shared" si="48"/>
        <v>12873.63</v>
      </c>
      <c r="Y92">
        <f t="shared" si="49"/>
        <v>8478.07</v>
      </c>
      <c r="AA92">
        <v>0</v>
      </c>
      <c r="AB92">
        <f t="shared" si="50"/>
        <v>120967.37</v>
      </c>
      <c r="AC92">
        <f>(ES92)</f>
        <v>115411.3</v>
      </c>
      <c r="AD92">
        <f>(ET92)</f>
        <v>3673.84</v>
      </c>
      <c r="AE92">
        <f>(EU92)</f>
        <v>367.76</v>
      </c>
      <c r="AF92">
        <f>(EV92)</f>
        <v>1882.23</v>
      </c>
      <c r="AG92">
        <f>(AP92)</f>
        <v>0</v>
      </c>
      <c r="AH92">
        <f>(EW92)</f>
        <v>220.66</v>
      </c>
      <c r="AI92">
        <f>(EX92)</f>
        <v>28.78</v>
      </c>
      <c r="AJ92">
        <f>(AS92)</f>
        <v>0</v>
      </c>
      <c r="AK92">
        <v>120967.37</v>
      </c>
      <c r="AL92">
        <v>115411.3</v>
      </c>
      <c r="AM92">
        <v>3673.84</v>
      </c>
      <c r="AN92">
        <v>367.76</v>
      </c>
      <c r="AO92">
        <v>1882.23</v>
      </c>
      <c r="AP92">
        <v>0</v>
      </c>
      <c r="AQ92">
        <v>220.66</v>
      </c>
      <c r="AR92">
        <v>28.78</v>
      </c>
      <c r="AS92">
        <v>0</v>
      </c>
      <c r="AT92">
        <f t="shared" si="53"/>
        <v>98.7</v>
      </c>
      <c r="AU92">
        <f t="shared" si="54"/>
        <v>65</v>
      </c>
      <c r="AV92">
        <v>1</v>
      </c>
      <c r="AW92">
        <v>1</v>
      </c>
      <c r="AX92">
        <v>1</v>
      </c>
      <c r="AY92">
        <v>1</v>
      </c>
      <c r="AZ92">
        <v>4.94</v>
      </c>
      <c r="BA92">
        <v>10.54</v>
      </c>
      <c r="BB92">
        <v>5.19</v>
      </c>
      <c r="BC92">
        <v>4.67</v>
      </c>
      <c r="BH92">
        <v>0</v>
      </c>
      <c r="BI92">
        <v>1</v>
      </c>
      <c r="BJ92" t="s">
        <v>70</v>
      </c>
      <c r="BM92">
        <v>10</v>
      </c>
      <c r="BN92">
        <v>0</v>
      </c>
      <c r="BO92" t="s">
        <v>68</v>
      </c>
      <c r="BP92">
        <v>1</v>
      </c>
      <c r="BQ92">
        <v>2</v>
      </c>
      <c r="BR92">
        <v>0</v>
      </c>
      <c r="BS92">
        <v>10.54</v>
      </c>
      <c r="BT92">
        <v>1</v>
      </c>
      <c r="BU92">
        <v>1</v>
      </c>
      <c r="BV92">
        <v>1</v>
      </c>
      <c r="BW92">
        <v>1</v>
      </c>
      <c r="BX92">
        <v>1</v>
      </c>
      <c r="BZ92">
        <v>98.7</v>
      </c>
      <c r="CA92">
        <v>65</v>
      </c>
      <c r="CF92">
        <v>0</v>
      </c>
      <c r="CG92">
        <v>0</v>
      </c>
      <c r="CM92">
        <v>0</v>
      </c>
      <c r="CO92">
        <v>0</v>
      </c>
      <c r="CP92">
        <f t="shared" si="55"/>
        <v>317832.18999999994</v>
      </c>
      <c r="CQ92">
        <f t="shared" si="56"/>
        <v>538970.771</v>
      </c>
      <c r="CR92">
        <f t="shared" si="57"/>
        <v>19067.229600000002</v>
      </c>
      <c r="CS92">
        <f t="shared" si="58"/>
        <v>3876.1903999999995</v>
      </c>
      <c r="CT92">
        <f t="shared" si="59"/>
        <v>19838.7042</v>
      </c>
      <c r="CU92">
        <f t="shared" si="60"/>
        <v>0</v>
      </c>
      <c r="CV92">
        <f t="shared" si="61"/>
        <v>220.66</v>
      </c>
      <c r="CW92">
        <f t="shared" si="62"/>
        <v>28.78</v>
      </c>
      <c r="CX92">
        <f t="shared" si="63"/>
        <v>0</v>
      </c>
      <c r="CY92">
        <f t="shared" si="64"/>
        <v>12873.628530000002</v>
      </c>
      <c r="CZ92">
        <f t="shared" si="65"/>
        <v>8478.0735</v>
      </c>
      <c r="DN92">
        <v>0</v>
      </c>
      <c r="DO92">
        <v>0</v>
      </c>
      <c r="DP92">
        <v>1</v>
      </c>
      <c r="DQ92">
        <v>1</v>
      </c>
      <c r="DR92">
        <v>1</v>
      </c>
      <c r="DS92">
        <v>1</v>
      </c>
      <c r="DT92">
        <v>1</v>
      </c>
      <c r="DU92">
        <v>1007</v>
      </c>
      <c r="DV92" t="s">
        <v>22</v>
      </c>
      <c r="DW92" t="s">
        <v>71</v>
      </c>
      <c r="DX92">
        <v>100</v>
      </c>
      <c r="EE92">
        <v>5677324</v>
      </c>
      <c r="EF92">
        <v>2</v>
      </c>
      <c r="EG92" t="s">
        <v>25</v>
      </c>
      <c r="EH92">
        <v>0</v>
      </c>
      <c r="EJ92">
        <v>1</v>
      </c>
      <c r="EK92">
        <v>10</v>
      </c>
      <c r="EL92" t="s">
        <v>72</v>
      </c>
      <c r="EM92" t="s">
        <v>73</v>
      </c>
      <c r="EP92" t="s">
        <v>74</v>
      </c>
      <c r="EQ92">
        <v>0</v>
      </c>
      <c r="ER92">
        <v>120967.37</v>
      </c>
      <c r="ES92">
        <v>115411.3</v>
      </c>
      <c r="ET92">
        <v>3673.84</v>
      </c>
      <c r="EU92">
        <v>367.76</v>
      </c>
      <c r="EV92">
        <v>1882.23</v>
      </c>
      <c r="EW92">
        <v>220.66</v>
      </c>
      <c r="EX92">
        <v>28.78</v>
      </c>
    </row>
    <row r="93" spans="1:154" ht="12.75">
      <c r="A93">
        <v>18</v>
      </c>
      <c r="B93">
        <v>0</v>
      </c>
      <c r="C93">
        <v>152</v>
      </c>
      <c r="E93" t="s">
        <v>75</v>
      </c>
      <c r="F93" t="s">
        <v>76</v>
      </c>
      <c r="G93" t="s">
        <v>77</v>
      </c>
      <c r="H93" t="s">
        <v>45</v>
      </c>
      <c r="I93">
        <f>I92*J93</f>
        <v>-4.455</v>
      </c>
      <c r="J93">
        <v>-8.1</v>
      </c>
      <c r="O93">
        <f t="shared" si="39"/>
        <v>-117547.4</v>
      </c>
      <c r="P93">
        <f t="shared" si="40"/>
        <v>-117547.4</v>
      </c>
      <c r="Q93">
        <f t="shared" si="41"/>
        <v>0</v>
      </c>
      <c r="R93">
        <f t="shared" si="42"/>
        <v>0</v>
      </c>
      <c r="S93">
        <f t="shared" si="43"/>
        <v>0</v>
      </c>
      <c r="T93">
        <f t="shared" si="44"/>
        <v>0</v>
      </c>
      <c r="U93">
        <f t="shared" si="45"/>
        <v>0</v>
      </c>
      <c r="V93">
        <f t="shared" si="46"/>
        <v>0</v>
      </c>
      <c r="W93">
        <f t="shared" si="47"/>
        <v>0</v>
      </c>
      <c r="X93">
        <f t="shared" si="48"/>
        <v>0</v>
      </c>
      <c r="Y93">
        <f t="shared" si="49"/>
        <v>0</v>
      </c>
      <c r="AA93">
        <v>0</v>
      </c>
      <c r="AB93">
        <f t="shared" si="50"/>
        <v>5650</v>
      </c>
      <c r="AC93">
        <f aca="true" t="shared" si="67" ref="AC93:AJ96">AL93</f>
        <v>5650</v>
      </c>
      <c r="AD93">
        <f t="shared" si="67"/>
        <v>0</v>
      </c>
      <c r="AE93">
        <f t="shared" si="67"/>
        <v>0</v>
      </c>
      <c r="AF93">
        <f t="shared" si="67"/>
        <v>0</v>
      </c>
      <c r="AG93">
        <f t="shared" si="67"/>
        <v>0</v>
      </c>
      <c r="AH93">
        <f t="shared" si="67"/>
        <v>0</v>
      </c>
      <c r="AI93">
        <f t="shared" si="67"/>
        <v>0</v>
      </c>
      <c r="AJ93">
        <f t="shared" si="67"/>
        <v>0</v>
      </c>
      <c r="AK93">
        <v>5650</v>
      </c>
      <c r="AL93">
        <v>5650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f t="shared" si="53"/>
        <v>98.7</v>
      </c>
      <c r="AU93">
        <f t="shared" si="54"/>
        <v>65</v>
      </c>
      <c r="AV93">
        <v>1</v>
      </c>
      <c r="AW93">
        <v>1</v>
      </c>
      <c r="AX93">
        <v>1</v>
      </c>
      <c r="AY93">
        <v>1</v>
      </c>
      <c r="AZ93">
        <v>4.94</v>
      </c>
      <c r="BA93">
        <v>10.54</v>
      </c>
      <c r="BB93">
        <v>5.19</v>
      </c>
      <c r="BC93">
        <v>4.67</v>
      </c>
      <c r="BH93">
        <v>3</v>
      </c>
      <c r="BI93">
        <v>1</v>
      </c>
      <c r="BJ93" t="s">
        <v>78</v>
      </c>
      <c r="BM93">
        <v>10</v>
      </c>
      <c r="BN93">
        <v>0</v>
      </c>
      <c r="BO93" t="s">
        <v>68</v>
      </c>
      <c r="BP93">
        <v>1</v>
      </c>
      <c r="BQ93">
        <v>2</v>
      </c>
      <c r="BR93">
        <v>0</v>
      </c>
      <c r="BS93">
        <v>10.54</v>
      </c>
      <c r="BT93">
        <v>1</v>
      </c>
      <c r="BU93">
        <v>1</v>
      </c>
      <c r="BV93">
        <v>1</v>
      </c>
      <c r="BW93">
        <v>1</v>
      </c>
      <c r="BX93">
        <v>1</v>
      </c>
      <c r="BZ93">
        <v>98.7</v>
      </c>
      <c r="CA93">
        <v>65</v>
      </c>
      <c r="CF93">
        <v>0</v>
      </c>
      <c r="CG93">
        <v>0</v>
      </c>
      <c r="CM93">
        <v>0</v>
      </c>
      <c r="CO93">
        <v>0</v>
      </c>
      <c r="CP93">
        <f t="shared" si="55"/>
        <v>-117547.4</v>
      </c>
      <c r="CQ93">
        <f t="shared" si="56"/>
        <v>26385.5</v>
      </c>
      <c r="CR93">
        <f t="shared" si="57"/>
        <v>0</v>
      </c>
      <c r="CS93">
        <f t="shared" si="58"/>
        <v>0</v>
      </c>
      <c r="CT93">
        <f t="shared" si="59"/>
        <v>0</v>
      </c>
      <c r="CU93">
        <f t="shared" si="60"/>
        <v>0</v>
      </c>
      <c r="CV93">
        <f t="shared" si="61"/>
        <v>0</v>
      </c>
      <c r="CW93">
        <f t="shared" si="62"/>
        <v>0</v>
      </c>
      <c r="CX93">
        <f t="shared" si="63"/>
        <v>0</v>
      </c>
      <c r="CY93">
        <f t="shared" si="64"/>
        <v>0</v>
      </c>
      <c r="CZ93">
        <f t="shared" si="65"/>
        <v>0</v>
      </c>
      <c r="DN93">
        <v>0</v>
      </c>
      <c r="DO93">
        <v>0</v>
      </c>
      <c r="DP93">
        <v>1</v>
      </c>
      <c r="DQ93">
        <v>1</v>
      </c>
      <c r="DR93">
        <v>1</v>
      </c>
      <c r="DS93">
        <v>1</v>
      </c>
      <c r="DT93">
        <v>1</v>
      </c>
      <c r="DU93">
        <v>1009</v>
      </c>
      <c r="DV93" t="s">
        <v>45</v>
      </c>
      <c r="DW93" t="s">
        <v>45</v>
      </c>
      <c r="DX93">
        <v>1000</v>
      </c>
      <c r="EE93">
        <v>5677324</v>
      </c>
      <c r="EF93">
        <v>2</v>
      </c>
      <c r="EG93" t="s">
        <v>25</v>
      </c>
      <c r="EH93">
        <v>0</v>
      </c>
      <c r="EJ93">
        <v>1</v>
      </c>
      <c r="EK93">
        <v>10</v>
      </c>
      <c r="EL93" t="s">
        <v>72</v>
      </c>
      <c r="EM93" t="s">
        <v>73</v>
      </c>
      <c r="EQ93">
        <v>0</v>
      </c>
      <c r="ER93">
        <v>5650</v>
      </c>
      <c r="ES93">
        <v>5650</v>
      </c>
      <c r="ET93">
        <v>0</v>
      </c>
      <c r="EU93">
        <v>0</v>
      </c>
      <c r="EV93">
        <v>0</v>
      </c>
      <c r="EW93">
        <v>0</v>
      </c>
      <c r="EX93">
        <v>0</v>
      </c>
    </row>
    <row r="94" spans="1:154" ht="12.75">
      <c r="A94">
        <v>18</v>
      </c>
      <c r="B94">
        <v>0</v>
      </c>
      <c r="C94">
        <v>153</v>
      </c>
      <c r="E94" t="s">
        <v>79</v>
      </c>
      <c r="F94" t="s">
        <v>80</v>
      </c>
      <c r="G94" t="s">
        <v>81</v>
      </c>
      <c r="H94" t="s">
        <v>32</v>
      </c>
      <c r="I94">
        <f>I92*J94</f>
        <v>-55.825</v>
      </c>
      <c r="J94">
        <v>-101.5</v>
      </c>
      <c r="O94">
        <f t="shared" si="39"/>
        <v>-173367.33</v>
      </c>
      <c r="P94">
        <f t="shared" si="40"/>
        <v>-173367.33</v>
      </c>
      <c r="Q94">
        <f t="shared" si="41"/>
        <v>0</v>
      </c>
      <c r="R94">
        <f t="shared" si="42"/>
        <v>0</v>
      </c>
      <c r="S94">
        <f t="shared" si="43"/>
        <v>0</v>
      </c>
      <c r="T94">
        <f t="shared" si="44"/>
        <v>0</v>
      </c>
      <c r="U94">
        <f t="shared" si="45"/>
        <v>0</v>
      </c>
      <c r="V94">
        <f t="shared" si="46"/>
        <v>0</v>
      </c>
      <c r="W94">
        <f t="shared" si="47"/>
        <v>0</v>
      </c>
      <c r="X94">
        <f t="shared" si="48"/>
        <v>0</v>
      </c>
      <c r="Y94">
        <f t="shared" si="49"/>
        <v>0</v>
      </c>
      <c r="AA94">
        <v>0</v>
      </c>
      <c r="AB94">
        <f t="shared" si="50"/>
        <v>665</v>
      </c>
      <c r="AC94">
        <f t="shared" si="67"/>
        <v>665</v>
      </c>
      <c r="AD94">
        <f t="shared" si="67"/>
        <v>0</v>
      </c>
      <c r="AE94">
        <f t="shared" si="67"/>
        <v>0</v>
      </c>
      <c r="AF94">
        <f t="shared" si="67"/>
        <v>0</v>
      </c>
      <c r="AG94">
        <f t="shared" si="67"/>
        <v>0</v>
      </c>
      <c r="AH94">
        <f t="shared" si="67"/>
        <v>0</v>
      </c>
      <c r="AI94">
        <f t="shared" si="67"/>
        <v>0</v>
      </c>
      <c r="AJ94">
        <f t="shared" si="67"/>
        <v>0</v>
      </c>
      <c r="AK94">
        <v>665</v>
      </c>
      <c r="AL94">
        <v>665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f t="shared" si="53"/>
        <v>98.7</v>
      </c>
      <c r="AU94">
        <f t="shared" si="54"/>
        <v>65</v>
      </c>
      <c r="AV94">
        <v>1</v>
      </c>
      <c r="AW94">
        <v>1</v>
      </c>
      <c r="AX94">
        <v>1</v>
      </c>
      <c r="AY94">
        <v>1</v>
      </c>
      <c r="AZ94">
        <v>4.94</v>
      </c>
      <c r="BA94">
        <v>10.54</v>
      </c>
      <c r="BB94">
        <v>5.19</v>
      </c>
      <c r="BC94">
        <v>4.67</v>
      </c>
      <c r="BH94">
        <v>3</v>
      </c>
      <c r="BI94">
        <v>1</v>
      </c>
      <c r="BJ94" t="s">
        <v>82</v>
      </c>
      <c r="BM94">
        <v>10</v>
      </c>
      <c r="BN94">
        <v>0</v>
      </c>
      <c r="BO94" t="s">
        <v>68</v>
      </c>
      <c r="BP94">
        <v>1</v>
      </c>
      <c r="BQ94">
        <v>2</v>
      </c>
      <c r="BR94">
        <v>0</v>
      </c>
      <c r="BS94">
        <v>10.54</v>
      </c>
      <c r="BT94">
        <v>1</v>
      </c>
      <c r="BU94">
        <v>1</v>
      </c>
      <c r="BV94">
        <v>1</v>
      </c>
      <c r="BW94">
        <v>1</v>
      </c>
      <c r="BX94">
        <v>1</v>
      </c>
      <c r="BZ94">
        <v>98.7</v>
      </c>
      <c r="CA94">
        <v>65</v>
      </c>
      <c r="CF94">
        <v>0</v>
      </c>
      <c r="CG94">
        <v>0</v>
      </c>
      <c r="CM94">
        <v>0</v>
      </c>
      <c r="CO94">
        <v>0</v>
      </c>
      <c r="CP94">
        <f t="shared" si="55"/>
        <v>-173367.33</v>
      </c>
      <c r="CQ94">
        <f t="shared" si="56"/>
        <v>3105.5499999999997</v>
      </c>
      <c r="CR94">
        <f t="shared" si="57"/>
        <v>0</v>
      </c>
      <c r="CS94">
        <f t="shared" si="58"/>
        <v>0</v>
      </c>
      <c r="CT94">
        <f t="shared" si="59"/>
        <v>0</v>
      </c>
      <c r="CU94">
        <f t="shared" si="60"/>
        <v>0</v>
      </c>
      <c r="CV94">
        <f t="shared" si="61"/>
        <v>0</v>
      </c>
      <c r="CW94">
        <f t="shared" si="62"/>
        <v>0</v>
      </c>
      <c r="CX94">
        <f t="shared" si="63"/>
        <v>0</v>
      </c>
      <c r="CY94">
        <f t="shared" si="64"/>
        <v>0</v>
      </c>
      <c r="CZ94">
        <f t="shared" si="65"/>
        <v>0</v>
      </c>
      <c r="DN94">
        <v>0</v>
      </c>
      <c r="DO94">
        <v>0</v>
      </c>
      <c r="DP94">
        <v>1</v>
      </c>
      <c r="DQ94">
        <v>1</v>
      </c>
      <c r="DR94">
        <v>1</v>
      </c>
      <c r="DS94">
        <v>1</v>
      </c>
      <c r="DT94">
        <v>1</v>
      </c>
      <c r="DU94">
        <v>1007</v>
      </c>
      <c r="DV94" t="s">
        <v>32</v>
      </c>
      <c r="DW94" t="s">
        <v>32</v>
      </c>
      <c r="DX94">
        <v>1</v>
      </c>
      <c r="EE94">
        <v>5677324</v>
      </c>
      <c r="EF94">
        <v>2</v>
      </c>
      <c r="EG94" t="s">
        <v>25</v>
      </c>
      <c r="EH94">
        <v>0</v>
      </c>
      <c r="EJ94">
        <v>1</v>
      </c>
      <c r="EK94">
        <v>10</v>
      </c>
      <c r="EL94" t="s">
        <v>72</v>
      </c>
      <c r="EM94" t="s">
        <v>73</v>
      </c>
      <c r="EQ94">
        <v>0</v>
      </c>
      <c r="ER94">
        <v>665</v>
      </c>
      <c r="ES94">
        <v>665</v>
      </c>
      <c r="ET94">
        <v>0</v>
      </c>
      <c r="EU94">
        <v>0</v>
      </c>
      <c r="EV94">
        <v>0</v>
      </c>
      <c r="EW94">
        <v>0</v>
      </c>
      <c r="EX94">
        <v>0</v>
      </c>
    </row>
    <row r="95" spans="1:154" ht="12.75">
      <c r="A95">
        <v>18</v>
      </c>
      <c r="B95">
        <v>0</v>
      </c>
      <c r="C95">
        <v>155</v>
      </c>
      <c r="E95" t="s">
        <v>83</v>
      </c>
      <c r="F95" t="s">
        <v>56</v>
      </c>
      <c r="G95" t="s">
        <v>57</v>
      </c>
      <c r="H95" t="s">
        <v>32</v>
      </c>
      <c r="I95">
        <f>I92*J95</f>
        <v>55.825</v>
      </c>
      <c r="J95">
        <v>101.5</v>
      </c>
      <c r="O95">
        <f t="shared" si="39"/>
        <v>215257.29</v>
      </c>
      <c r="P95">
        <f t="shared" si="40"/>
        <v>215257.29</v>
      </c>
      <c r="Q95">
        <f t="shared" si="41"/>
        <v>0</v>
      </c>
      <c r="R95">
        <f t="shared" si="42"/>
        <v>0</v>
      </c>
      <c r="S95">
        <f t="shared" si="43"/>
        <v>0</v>
      </c>
      <c r="T95">
        <f t="shared" si="44"/>
        <v>0</v>
      </c>
      <c r="U95">
        <f t="shared" si="45"/>
        <v>0</v>
      </c>
      <c r="V95">
        <f t="shared" si="46"/>
        <v>0</v>
      </c>
      <c r="W95">
        <f t="shared" si="47"/>
        <v>0</v>
      </c>
      <c r="X95">
        <f t="shared" si="48"/>
        <v>0</v>
      </c>
      <c r="Y95">
        <f t="shared" si="49"/>
        <v>0</v>
      </c>
      <c r="AA95">
        <v>0</v>
      </c>
      <c r="AB95">
        <f t="shared" si="50"/>
        <v>3855.93</v>
      </c>
      <c r="AC95">
        <f t="shared" si="67"/>
        <v>3855.93</v>
      </c>
      <c r="AD95">
        <f t="shared" si="67"/>
        <v>0</v>
      </c>
      <c r="AE95">
        <f t="shared" si="67"/>
        <v>0</v>
      </c>
      <c r="AF95">
        <f t="shared" si="67"/>
        <v>0</v>
      </c>
      <c r="AG95">
        <f t="shared" si="67"/>
        <v>0</v>
      </c>
      <c r="AH95">
        <f t="shared" si="67"/>
        <v>0</v>
      </c>
      <c r="AI95">
        <f t="shared" si="67"/>
        <v>0</v>
      </c>
      <c r="AJ95">
        <f t="shared" si="67"/>
        <v>0</v>
      </c>
      <c r="AK95">
        <v>3855.93</v>
      </c>
      <c r="AL95">
        <v>3855.93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f t="shared" si="53"/>
        <v>98.7</v>
      </c>
      <c r="AU95">
        <f t="shared" si="54"/>
        <v>65</v>
      </c>
      <c r="AV95">
        <v>1</v>
      </c>
      <c r="AW95">
        <v>1</v>
      </c>
      <c r="AX95">
        <v>1</v>
      </c>
      <c r="AY95">
        <v>1</v>
      </c>
      <c r="AZ95">
        <v>4.94</v>
      </c>
      <c r="BA95">
        <v>10.54</v>
      </c>
      <c r="BB95">
        <v>5.19</v>
      </c>
      <c r="BC95">
        <v>1</v>
      </c>
      <c r="BH95">
        <v>3</v>
      </c>
      <c r="BI95">
        <v>1</v>
      </c>
      <c r="BJ95" t="s">
        <v>58</v>
      </c>
      <c r="BM95">
        <v>10</v>
      </c>
      <c r="BN95">
        <v>0</v>
      </c>
      <c r="BO95" t="s">
        <v>68</v>
      </c>
      <c r="BP95">
        <v>1</v>
      </c>
      <c r="BQ95">
        <v>2</v>
      </c>
      <c r="BR95">
        <v>0</v>
      </c>
      <c r="BS95">
        <v>10.54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98.7</v>
      </c>
      <c r="CA95">
        <v>65</v>
      </c>
      <c r="CF95">
        <v>0</v>
      </c>
      <c r="CG95">
        <v>0</v>
      </c>
      <c r="CM95">
        <v>0</v>
      </c>
      <c r="CO95">
        <v>0</v>
      </c>
      <c r="CP95">
        <f t="shared" si="55"/>
        <v>215257.29</v>
      </c>
      <c r="CQ95">
        <f t="shared" si="56"/>
        <v>3855.93</v>
      </c>
      <c r="CR95">
        <f t="shared" si="57"/>
        <v>0</v>
      </c>
      <c r="CS95">
        <f t="shared" si="58"/>
        <v>0</v>
      </c>
      <c r="CT95">
        <f t="shared" si="59"/>
        <v>0</v>
      </c>
      <c r="CU95">
        <f t="shared" si="60"/>
        <v>0</v>
      </c>
      <c r="CV95">
        <f t="shared" si="61"/>
        <v>0</v>
      </c>
      <c r="CW95">
        <f t="shared" si="62"/>
        <v>0</v>
      </c>
      <c r="CX95">
        <f t="shared" si="63"/>
        <v>0</v>
      </c>
      <c r="CY95">
        <f t="shared" si="64"/>
        <v>0</v>
      </c>
      <c r="CZ95">
        <f t="shared" si="65"/>
        <v>0</v>
      </c>
      <c r="DN95">
        <v>0</v>
      </c>
      <c r="DO95">
        <v>0</v>
      </c>
      <c r="DP95">
        <v>1</v>
      </c>
      <c r="DQ95">
        <v>1</v>
      </c>
      <c r="DR95">
        <v>1</v>
      </c>
      <c r="DS95">
        <v>1</v>
      </c>
      <c r="DT95">
        <v>1</v>
      </c>
      <c r="DU95">
        <v>1007</v>
      </c>
      <c r="DV95" t="s">
        <v>32</v>
      </c>
      <c r="DW95" t="s">
        <v>32</v>
      </c>
      <c r="DX95">
        <v>1</v>
      </c>
      <c r="EE95">
        <v>5677324</v>
      </c>
      <c r="EF95">
        <v>2</v>
      </c>
      <c r="EG95" t="s">
        <v>25</v>
      </c>
      <c r="EH95">
        <v>0</v>
      </c>
      <c r="EJ95">
        <v>1</v>
      </c>
      <c r="EK95">
        <v>10</v>
      </c>
      <c r="EL95" t="s">
        <v>72</v>
      </c>
      <c r="EM95" t="s">
        <v>73</v>
      </c>
      <c r="EQ95">
        <v>0</v>
      </c>
      <c r="ER95">
        <v>720</v>
      </c>
      <c r="ES95">
        <v>3855.93</v>
      </c>
      <c r="ET95">
        <v>0</v>
      </c>
      <c r="EU95">
        <v>0</v>
      </c>
      <c r="EV95">
        <v>0</v>
      </c>
      <c r="EW95">
        <v>0</v>
      </c>
      <c r="EX95">
        <v>0</v>
      </c>
    </row>
    <row r="96" spans="1:154" ht="12.75">
      <c r="A96">
        <v>18</v>
      </c>
      <c r="B96">
        <v>0</v>
      </c>
      <c r="C96">
        <v>151</v>
      </c>
      <c r="E96" t="s">
        <v>84</v>
      </c>
      <c r="F96" t="s">
        <v>43</v>
      </c>
      <c r="G96" t="s">
        <v>44</v>
      </c>
      <c r="H96" t="s">
        <v>45</v>
      </c>
      <c r="I96">
        <f>I92*J96</f>
        <v>4.75</v>
      </c>
      <c r="J96">
        <v>8.636363636363635</v>
      </c>
      <c r="O96">
        <f t="shared" si="39"/>
        <v>160641.01</v>
      </c>
      <c r="P96">
        <f t="shared" si="40"/>
        <v>160641.01</v>
      </c>
      <c r="Q96">
        <f t="shared" si="41"/>
        <v>0</v>
      </c>
      <c r="R96">
        <f t="shared" si="42"/>
        <v>0</v>
      </c>
      <c r="S96">
        <f t="shared" si="43"/>
        <v>0</v>
      </c>
      <c r="T96">
        <f t="shared" si="44"/>
        <v>0</v>
      </c>
      <c r="U96">
        <f t="shared" si="45"/>
        <v>0</v>
      </c>
      <c r="V96">
        <f t="shared" si="46"/>
        <v>0</v>
      </c>
      <c r="W96">
        <f t="shared" si="47"/>
        <v>0</v>
      </c>
      <c r="X96">
        <f t="shared" si="48"/>
        <v>0</v>
      </c>
      <c r="Y96">
        <f t="shared" si="49"/>
        <v>0</v>
      </c>
      <c r="AA96">
        <v>0</v>
      </c>
      <c r="AB96">
        <f t="shared" si="50"/>
        <v>7241.79</v>
      </c>
      <c r="AC96">
        <f t="shared" si="67"/>
        <v>7241.79</v>
      </c>
      <c r="AD96">
        <f t="shared" si="67"/>
        <v>0</v>
      </c>
      <c r="AE96">
        <f t="shared" si="67"/>
        <v>0</v>
      </c>
      <c r="AF96">
        <f t="shared" si="67"/>
        <v>0</v>
      </c>
      <c r="AG96">
        <f t="shared" si="67"/>
        <v>0</v>
      </c>
      <c r="AH96">
        <f t="shared" si="67"/>
        <v>0</v>
      </c>
      <c r="AI96">
        <f t="shared" si="67"/>
        <v>0</v>
      </c>
      <c r="AJ96">
        <f t="shared" si="67"/>
        <v>0</v>
      </c>
      <c r="AK96">
        <v>7241.79</v>
      </c>
      <c r="AL96">
        <v>7241.79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f t="shared" si="53"/>
        <v>98.7</v>
      </c>
      <c r="AU96">
        <f t="shared" si="54"/>
        <v>65</v>
      </c>
      <c r="AV96">
        <v>1</v>
      </c>
      <c r="AW96">
        <v>1</v>
      </c>
      <c r="AX96">
        <v>1</v>
      </c>
      <c r="AY96">
        <v>1</v>
      </c>
      <c r="AZ96">
        <v>4.94</v>
      </c>
      <c r="BA96">
        <v>10.54</v>
      </c>
      <c r="BB96">
        <v>5.19</v>
      </c>
      <c r="BC96">
        <v>4.67</v>
      </c>
      <c r="BH96">
        <v>3</v>
      </c>
      <c r="BI96">
        <v>1</v>
      </c>
      <c r="BJ96" t="s">
        <v>46</v>
      </c>
      <c r="BM96">
        <v>10</v>
      </c>
      <c r="BN96">
        <v>0</v>
      </c>
      <c r="BO96" t="s">
        <v>68</v>
      </c>
      <c r="BP96">
        <v>1</v>
      </c>
      <c r="BQ96">
        <v>2</v>
      </c>
      <c r="BR96">
        <v>0</v>
      </c>
      <c r="BS96">
        <v>10.54</v>
      </c>
      <c r="BT96">
        <v>1</v>
      </c>
      <c r="BU96">
        <v>1</v>
      </c>
      <c r="BV96">
        <v>1</v>
      </c>
      <c r="BW96">
        <v>1</v>
      </c>
      <c r="BX96">
        <v>1</v>
      </c>
      <c r="BZ96">
        <v>98.7</v>
      </c>
      <c r="CA96">
        <v>65</v>
      </c>
      <c r="CF96">
        <v>0</v>
      </c>
      <c r="CG96">
        <v>0</v>
      </c>
      <c r="CM96">
        <v>0</v>
      </c>
      <c r="CO96">
        <v>0</v>
      </c>
      <c r="CP96">
        <f t="shared" si="55"/>
        <v>160641.01</v>
      </c>
      <c r="CQ96">
        <f t="shared" si="56"/>
        <v>33819.1593</v>
      </c>
      <c r="CR96">
        <f t="shared" si="57"/>
        <v>0</v>
      </c>
      <c r="CS96">
        <f t="shared" si="58"/>
        <v>0</v>
      </c>
      <c r="CT96">
        <f t="shared" si="59"/>
        <v>0</v>
      </c>
      <c r="CU96">
        <f t="shared" si="60"/>
        <v>0</v>
      </c>
      <c r="CV96">
        <f t="shared" si="61"/>
        <v>0</v>
      </c>
      <c r="CW96">
        <f t="shared" si="62"/>
        <v>0</v>
      </c>
      <c r="CX96">
        <f t="shared" si="63"/>
        <v>0</v>
      </c>
      <c r="CY96">
        <f t="shared" si="64"/>
        <v>0</v>
      </c>
      <c r="CZ96">
        <f t="shared" si="65"/>
        <v>0</v>
      </c>
      <c r="DN96">
        <v>0</v>
      </c>
      <c r="DO96">
        <v>0</v>
      </c>
      <c r="DP96">
        <v>1</v>
      </c>
      <c r="DQ96">
        <v>1</v>
      </c>
      <c r="DR96">
        <v>1</v>
      </c>
      <c r="DS96">
        <v>1</v>
      </c>
      <c r="DT96">
        <v>1</v>
      </c>
      <c r="DU96">
        <v>1009</v>
      </c>
      <c r="DV96" t="s">
        <v>45</v>
      </c>
      <c r="DW96" t="s">
        <v>45</v>
      </c>
      <c r="DX96">
        <v>1000</v>
      </c>
      <c r="EE96">
        <v>5677324</v>
      </c>
      <c r="EF96">
        <v>2</v>
      </c>
      <c r="EG96" t="s">
        <v>25</v>
      </c>
      <c r="EH96">
        <v>0</v>
      </c>
      <c r="EJ96">
        <v>1</v>
      </c>
      <c r="EK96">
        <v>10</v>
      </c>
      <c r="EL96" t="s">
        <v>72</v>
      </c>
      <c r="EM96" t="s">
        <v>73</v>
      </c>
      <c r="EQ96">
        <v>0</v>
      </c>
      <c r="ER96">
        <v>7241.79</v>
      </c>
      <c r="ES96">
        <v>7241.79</v>
      </c>
      <c r="ET96">
        <v>0</v>
      </c>
      <c r="EU96">
        <v>0</v>
      </c>
      <c r="EV96">
        <v>0</v>
      </c>
      <c r="EW96">
        <v>0</v>
      </c>
      <c r="EX96">
        <v>0</v>
      </c>
    </row>
    <row r="97" spans="1:154" ht="12.75">
      <c r="A97">
        <v>17</v>
      </c>
      <c r="B97">
        <v>0</v>
      </c>
      <c r="C97">
        <f>ROW(SmtRes!A165)</f>
        <v>165</v>
      </c>
      <c r="D97">
        <f>ROW(EtalonRes!A165)</f>
        <v>165</v>
      </c>
      <c r="E97" t="s">
        <v>85</v>
      </c>
      <c r="F97" t="s">
        <v>118</v>
      </c>
      <c r="G97" t="s">
        <v>119</v>
      </c>
      <c r="H97" t="s">
        <v>45</v>
      </c>
      <c r="I97">
        <v>0.117</v>
      </c>
      <c r="J97">
        <v>0</v>
      </c>
      <c r="O97">
        <f t="shared" si="39"/>
        <v>5673.28</v>
      </c>
      <c r="P97">
        <f t="shared" si="40"/>
        <v>3238.09</v>
      </c>
      <c r="Q97">
        <f t="shared" si="41"/>
        <v>18.59</v>
      </c>
      <c r="R97">
        <f t="shared" si="42"/>
        <v>2.5</v>
      </c>
      <c r="S97">
        <f t="shared" si="43"/>
        <v>2416.6</v>
      </c>
      <c r="T97">
        <f t="shared" si="44"/>
        <v>0</v>
      </c>
      <c r="U97">
        <f t="shared" si="45"/>
        <v>25.25094</v>
      </c>
      <c r="V97">
        <f t="shared" si="46"/>
        <v>0.04212</v>
      </c>
      <c r="W97">
        <f t="shared" si="47"/>
        <v>0</v>
      </c>
      <c r="X97">
        <f t="shared" si="48"/>
        <v>2387.65</v>
      </c>
      <c r="Y97">
        <f t="shared" si="49"/>
        <v>1572.42</v>
      </c>
      <c r="AA97">
        <v>0</v>
      </c>
      <c r="AB97">
        <f t="shared" si="50"/>
        <v>8792.28</v>
      </c>
      <c r="AC97">
        <f>(ES97)</f>
        <v>6800</v>
      </c>
      <c r="AD97">
        <f>(ET97)</f>
        <v>32.63</v>
      </c>
      <c r="AE97">
        <f>(EU97)</f>
        <v>2.03</v>
      </c>
      <c r="AF97">
        <f>(EV97)</f>
        <v>1959.65</v>
      </c>
      <c r="AG97">
        <f>(AP97)</f>
        <v>0</v>
      </c>
      <c r="AH97">
        <f>(EW97)</f>
        <v>215.82</v>
      </c>
      <c r="AI97">
        <f>(EX97)</f>
        <v>0.36</v>
      </c>
      <c r="AJ97">
        <f>(AS97)</f>
        <v>0</v>
      </c>
      <c r="AK97">
        <v>8792.28</v>
      </c>
      <c r="AL97">
        <v>6800</v>
      </c>
      <c r="AM97">
        <v>32.63</v>
      </c>
      <c r="AN97">
        <v>2.03</v>
      </c>
      <c r="AO97">
        <v>1959.65</v>
      </c>
      <c r="AP97">
        <v>0</v>
      </c>
      <c r="AQ97">
        <v>215.82</v>
      </c>
      <c r="AR97">
        <v>0.36</v>
      </c>
      <c r="AS97">
        <v>0</v>
      </c>
      <c r="AT97">
        <f t="shared" si="53"/>
        <v>98.7</v>
      </c>
      <c r="AU97">
        <f t="shared" si="54"/>
        <v>65</v>
      </c>
      <c r="AV97">
        <v>1</v>
      </c>
      <c r="AW97">
        <v>1</v>
      </c>
      <c r="AX97">
        <v>1</v>
      </c>
      <c r="AY97">
        <v>1</v>
      </c>
      <c r="AZ97">
        <v>6.79</v>
      </c>
      <c r="BA97">
        <v>10.54</v>
      </c>
      <c r="BB97">
        <v>4.87</v>
      </c>
      <c r="BC97">
        <v>4.07</v>
      </c>
      <c r="BH97">
        <v>0</v>
      </c>
      <c r="BI97">
        <v>1</v>
      </c>
      <c r="BJ97" t="s">
        <v>120</v>
      </c>
      <c r="BM97">
        <v>10</v>
      </c>
      <c r="BN97">
        <v>0</v>
      </c>
      <c r="BO97" t="s">
        <v>118</v>
      </c>
      <c r="BP97">
        <v>1</v>
      </c>
      <c r="BQ97">
        <v>2</v>
      </c>
      <c r="BR97">
        <v>0</v>
      </c>
      <c r="BS97">
        <v>10.54</v>
      </c>
      <c r="BT97">
        <v>1</v>
      </c>
      <c r="BU97">
        <v>1</v>
      </c>
      <c r="BV97">
        <v>1</v>
      </c>
      <c r="BW97">
        <v>1</v>
      </c>
      <c r="BX97">
        <v>1</v>
      </c>
      <c r="BZ97">
        <v>98.7</v>
      </c>
      <c r="CA97">
        <v>65</v>
      </c>
      <c r="CF97">
        <v>0</v>
      </c>
      <c r="CG97">
        <v>0</v>
      </c>
      <c r="CM97">
        <v>0</v>
      </c>
      <c r="CO97">
        <v>0</v>
      </c>
      <c r="CP97">
        <f t="shared" si="55"/>
        <v>5673.280000000001</v>
      </c>
      <c r="CQ97">
        <f t="shared" si="56"/>
        <v>27676.000000000004</v>
      </c>
      <c r="CR97">
        <f t="shared" si="57"/>
        <v>158.90810000000002</v>
      </c>
      <c r="CS97">
        <f t="shared" si="58"/>
        <v>21.396199999999997</v>
      </c>
      <c r="CT97">
        <f t="shared" si="59"/>
        <v>20654.711</v>
      </c>
      <c r="CU97">
        <f t="shared" si="60"/>
        <v>0</v>
      </c>
      <c r="CV97">
        <f t="shared" si="61"/>
        <v>215.82</v>
      </c>
      <c r="CW97">
        <f t="shared" si="62"/>
        <v>0.36</v>
      </c>
      <c r="CX97">
        <f t="shared" si="63"/>
        <v>0</v>
      </c>
      <c r="CY97">
        <f t="shared" si="64"/>
        <v>2387.6517</v>
      </c>
      <c r="CZ97">
        <f t="shared" si="65"/>
        <v>1572.415</v>
      </c>
      <c r="DN97">
        <v>0</v>
      </c>
      <c r="DO97">
        <v>0</v>
      </c>
      <c r="DP97">
        <v>1</v>
      </c>
      <c r="DQ97">
        <v>1</v>
      </c>
      <c r="DR97">
        <v>1</v>
      </c>
      <c r="DS97">
        <v>1</v>
      </c>
      <c r="DT97">
        <v>1</v>
      </c>
      <c r="DU97">
        <v>1009</v>
      </c>
      <c r="DV97" t="s">
        <v>45</v>
      </c>
      <c r="DW97" t="s">
        <v>45</v>
      </c>
      <c r="DX97">
        <v>1000</v>
      </c>
      <c r="EE97">
        <v>5677324</v>
      </c>
      <c r="EF97">
        <v>2</v>
      </c>
      <c r="EG97" t="s">
        <v>25</v>
      </c>
      <c r="EH97">
        <v>0</v>
      </c>
      <c r="EJ97">
        <v>1</v>
      </c>
      <c r="EK97">
        <v>10</v>
      </c>
      <c r="EL97" t="s">
        <v>72</v>
      </c>
      <c r="EM97" t="s">
        <v>73</v>
      </c>
      <c r="EP97" t="s">
        <v>519</v>
      </c>
      <c r="EQ97">
        <v>0</v>
      </c>
      <c r="ER97">
        <v>8792.28</v>
      </c>
      <c r="ES97">
        <v>6800</v>
      </c>
      <c r="ET97">
        <v>32.63</v>
      </c>
      <c r="EU97">
        <v>2.03</v>
      </c>
      <c r="EV97">
        <v>1959.65</v>
      </c>
      <c r="EW97">
        <v>215.82</v>
      </c>
      <c r="EX97">
        <v>0.36</v>
      </c>
    </row>
    <row r="98" spans="1:154" ht="12.75">
      <c r="A98">
        <v>18</v>
      </c>
      <c r="B98">
        <v>0</v>
      </c>
      <c r="C98">
        <v>163</v>
      </c>
      <c r="E98" t="s">
        <v>183</v>
      </c>
      <c r="F98" t="s">
        <v>122</v>
      </c>
      <c r="G98" t="s">
        <v>123</v>
      </c>
      <c r="H98" t="s">
        <v>45</v>
      </c>
      <c r="I98">
        <f>I97*J98</f>
        <v>-0.117</v>
      </c>
      <c r="J98">
        <v>-1</v>
      </c>
      <c r="O98">
        <f t="shared" si="39"/>
        <v>-3238.09</v>
      </c>
      <c r="P98">
        <f t="shared" si="40"/>
        <v>-3238.09</v>
      </c>
      <c r="Q98">
        <f t="shared" si="41"/>
        <v>0</v>
      </c>
      <c r="R98">
        <f t="shared" si="42"/>
        <v>0</v>
      </c>
      <c r="S98">
        <f t="shared" si="43"/>
        <v>0</v>
      </c>
      <c r="T98">
        <f t="shared" si="44"/>
        <v>0</v>
      </c>
      <c r="U98">
        <f t="shared" si="45"/>
        <v>0</v>
      </c>
      <c r="V98">
        <f t="shared" si="46"/>
        <v>0</v>
      </c>
      <c r="W98">
        <f t="shared" si="47"/>
        <v>0</v>
      </c>
      <c r="X98">
        <f t="shared" si="48"/>
        <v>0</v>
      </c>
      <c r="Y98">
        <f t="shared" si="49"/>
        <v>0</v>
      </c>
      <c r="AA98">
        <v>0</v>
      </c>
      <c r="AB98">
        <f t="shared" si="50"/>
        <v>6800</v>
      </c>
      <c r="AC98">
        <f aca="true" t="shared" si="68" ref="AC98:AJ99">AL98</f>
        <v>6800</v>
      </c>
      <c r="AD98">
        <f t="shared" si="68"/>
        <v>0</v>
      </c>
      <c r="AE98">
        <f t="shared" si="68"/>
        <v>0</v>
      </c>
      <c r="AF98">
        <f t="shared" si="68"/>
        <v>0</v>
      </c>
      <c r="AG98">
        <f t="shared" si="68"/>
        <v>0</v>
      </c>
      <c r="AH98">
        <f t="shared" si="68"/>
        <v>0</v>
      </c>
      <c r="AI98">
        <f t="shared" si="68"/>
        <v>0</v>
      </c>
      <c r="AJ98">
        <f t="shared" si="68"/>
        <v>0</v>
      </c>
      <c r="AK98">
        <v>6800</v>
      </c>
      <c r="AL98">
        <v>6800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f t="shared" si="53"/>
        <v>98.7</v>
      </c>
      <c r="AU98">
        <f t="shared" si="54"/>
        <v>65</v>
      </c>
      <c r="AV98">
        <v>1</v>
      </c>
      <c r="AW98">
        <v>1</v>
      </c>
      <c r="AX98">
        <v>1</v>
      </c>
      <c r="AY98">
        <v>1</v>
      </c>
      <c r="AZ98">
        <v>6.79</v>
      </c>
      <c r="BA98">
        <v>10.54</v>
      </c>
      <c r="BB98">
        <v>4.87</v>
      </c>
      <c r="BC98">
        <v>4.07</v>
      </c>
      <c r="BH98">
        <v>3</v>
      </c>
      <c r="BI98">
        <v>1</v>
      </c>
      <c r="BJ98" t="s">
        <v>124</v>
      </c>
      <c r="BM98">
        <v>10</v>
      </c>
      <c r="BN98">
        <v>0</v>
      </c>
      <c r="BO98" t="s">
        <v>118</v>
      </c>
      <c r="BP98">
        <v>1</v>
      </c>
      <c r="BQ98">
        <v>2</v>
      </c>
      <c r="BR98">
        <v>0</v>
      </c>
      <c r="BS98">
        <v>10.54</v>
      </c>
      <c r="BT98">
        <v>1</v>
      </c>
      <c r="BU98">
        <v>1</v>
      </c>
      <c r="BV98">
        <v>1</v>
      </c>
      <c r="BW98">
        <v>1</v>
      </c>
      <c r="BX98">
        <v>1</v>
      </c>
      <c r="BZ98">
        <v>98.7</v>
      </c>
      <c r="CA98">
        <v>65</v>
      </c>
      <c r="CF98">
        <v>0</v>
      </c>
      <c r="CG98">
        <v>0</v>
      </c>
      <c r="CM98">
        <v>0</v>
      </c>
      <c r="CO98">
        <v>0</v>
      </c>
      <c r="CP98">
        <f t="shared" si="55"/>
        <v>-3238.09</v>
      </c>
      <c r="CQ98">
        <f t="shared" si="56"/>
        <v>27676.000000000004</v>
      </c>
      <c r="CR98">
        <f t="shared" si="57"/>
        <v>0</v>
      </c>
      <c r="CS98">
        <f t="shared" si="58"/>
        <v>0</v>
      </c>
      <c r="CT98">
        <f t="shared" si="59"/>
        <v>0</v>
      </c>
      <c r="CU98">
        <f t="shared" si="60"/>
        <v>0</v>
      </c>
      <c r="CV98">
        <f t="shared" si="61"/>
        <v>0</v>
      </c>
      <c r="CW98">
        <f t="shared" si="62"/>
        <v>0</v>
      </c>
      <c r="CX98">
        <f t="shared" si="63"/>
        <v>0</v>
      </c>
      <c r="CY98">
        <f t="shared" si="64"/>
        <v>0</v>
      </c>
      <c r="CZ98">
        <f t="shared" si="65"/>
        <v>0</v>
      </c>
      <c r="DN98">
        <v>0</v>
      </c>
      <c r="DO98">
        <v>0</v>
      </c>
      <c r="DP98">
        <v>1</v>
      </c>
      <c r="DQ98">
        <v>1</v>
      </c>
      <c r="DR98">
        <v>1</v>
      </c>
      <c r="DS98">
        <v>1</v>
      </c>
      <c r="DT98">
        <v>1</v>
      </c>
      <c r="DU98">
        <v>1009</v>
      </c>
      <c r="DV98" t="s">
        <v>45</v>
      </c>
      <c r="DW98" t="s">
        <v>45</v>
      </c>
      <c r="DX98">
        <v>1000</v>
      </c>
      <c r="EE98">
        <v>5677324</v>
      </c>
      <c r="EF98">
        <v>2</v>
      </c>
      <c r="EG98" t="s">
        <v>25</v>
      </c>
      <c r="EH98">
        <v>0</v>
      </c>
      <c r="EJ98">
        <v>1</v>
      </c>
      <c r="EK98">
        <v>10</v>
      </c>
      <c r="EL98" t="s">
        <v>72</v>
      </c>
      <c r="EM98" t="s">
        <v>73</v>
      </c>
      <c r="EQ98">
        <v>0</v>
      </c>
      <c r="ER98">
        <v>6800</v>
      </c>
      <c r="ES98">
        <v>6800</v>
      </c>
      <c r="ET98">
        <v>0</v>
      </c>
      <c r="EU98">
        <v>0</v>
      </c>
      <c r="EV98">
        <v>0</v>
      </c>
      <c r="EW98">
        <v>0</v>
      </c>
      <c r="EX98">
        <v>0</v>
      </c>
    </row>
    <row r="99" spans="1:154" ht="12.75">
      <c r="A99">
        <v>18</v>
      </c>
      <c r="B99">
        <v>0</v>
      </c>
      <c r="C99">
        <v>161</v>
      </c>
      <c r="E99" t="s">
        <v>184</v>
      </c>
      <c r="F99" t="s">
        <v>126</v>
      </c>
      <c r="G99" t="s">
        <v>127</v>
      </c>
      <c r="H99" t="s">
        <v>40</v>
      </c>
      <c r="I99">
        <f>I97*J99</f>
        <v>23.999999985000002</v>
      </c>
      <c r="J99">
        <v>205.128205</v>
      </c>
      <c r="O99">
        <f t="shared" si="39"/>
        <v>6312.08</v>
      </c>
      <c r="P99">
        <f t="shared" si="40"/>
        <v>6312.08</v>
      </c>
      <c r="Q99">
        <f t="shared" si="41"/>
        <v>0</v>
      </c>
      <c r="R99">
        <f t="shared" si="42"/>
        <v>0</v>
      </c>
      <c r="S99">
        <f t="shared" si="43"/>
        <v>0</v>
      </c>
      <c r="T99">
        <f t="shared" si="44"/>
        <v>0</v>
      </c>
      <c r="U99">
        <f t="shared" si="45"/>
        <v>0</v>
      </c>
      <c r="V99">
        <f t="shared" si="46"/>
        <v>0</v>
      </c>
      <c r="W99">
        <f t="shared" si="47"/>
        <v>0</v>
      </c>
      <c r="X99">
        <f t="shared" si="48"/>
        <v>0</v>
      </c>
      <c r="Y99">
        <f t="shared" si="49"/>
        <v>0</v>
      </c>
      <c r="AA99">
        <v>0</v>
      </c>
      <c r="AB99">
        <f t="shared" si="50"/>
        <v>64.62</v>
      </c>
      <c r="AC99">
        <f t="shared" si="68"/>
        <v>64.62</v>
      </c>
      <c r="AD99">
        <f t="shared" si="68"/>
        <v>0</v>
      </c>
      <c r="AE99">
        <f t="shared" si="68"/>
        <v>0</v>
      </c>
      <c r="AF99">
        <f t="shared" si="68"/>
        <v>0</v>
      </c>
      <c r="AG99">
        <f t="shared" si="68"/>
        <v>0</v>
      </c>
      <c r="AH99">
        <f t="shared" si="68"/>
        <v>0</v>
      </c>
      <c r="AI99">
        <f t="shared" si="68"/>
        <v>0</v>
      </c>
      <c r="AJ99">
        <f t="shared" si="68"/>
        <v>0</v>
      </c>
      <c r="AK99">
        <v>64.62</v>
      </c>
      <c r="AL99">
        <v>64.62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f t="shared" si="53"/>
        <v>98.7</v>
      </c>
      <c r="AU99">
        <f t="shared" si="54"/>
        <v>65</v>
      </c>
      <c r="AV99">
        <v>1</v>
      </c>
      <c r="AW99">
        <v>1</v>
      </c>
      <c r="AX99">
        <v>1</v>
      </c>
      <c r="AY99">
        <v>1</v>
      </c>
      <c r="AZ99">
        <v>6.79</v>
      </c>
      <c r="BA99">
        <v>10.54</v>
      </c>
      <c r="BB99">
        <v>4.87</v>
      </c>
      <c r="BC99">
        <v>4.07</v>
      </c>
      <c r="BH99">
        <v>3</v>
      </c>
      <c r="BI99">
        <v>1</v>
      </c>
      <c r="BJ99" t="s">
        <v>128</v>
      </c>
      <c r="BM99">
        <v>10</v>
      </c>
      <c r="BN99">
        <v>0</v>
      </c>
      <c r="BO99" t="s">
        <v>118</v>
      </c>
      <c r="BP99">
        <v>1</v>
      </c>
      <c r="BQ99">
        <v>2</v>
      </c>
      <c r="BR99">
        <v>0</v>
      </c>
      <c r="BS99">
        <v>10.54</v>
      </c>
      <c r="BT99">
        <v>1</v>
      </c>
      <c r="BU99">
        <v>1</v>
      </c>
      <c r="BV99">
        <v>1</v>
      </c>
      <c r="BW99">
        <v>1</v>
      </c>
      <c r="BX99">
        <v>1</v>
      </c>
      <c r="BZ99">
        <v>98.7</v>
      </c>
      <c r="CA99">
        <v>65</v>
      </c>
      <c r="CF99">
        <v>0</v>
      </c>
      <c r="CG99">
        <v>0</v>
      </c>
      <c r="CM99">
        <v>0</v>
      </c>
      <c r="CO99">
        <v>0</v>
      </c>
      <c r="CP99">
        <f t="shared" si="55"/>
        <v>6312.08</v>
      </c>
      <c r="CQ99">
        <f t="shared" si="56"/>
        <v>263.00340000000006</v>
      </c>
      <c r="CR99">
        <f t="shared" si="57"/>
        <v>0</v>
      </c>
      <c r="CS99">
        <f t="shared" si="58"/>
        <v>0</v>
      </c>
      <c r="CT99">
        <f t="shared" si="59"/>
        <v>0</v>
      </c>
      <c r="CU99">
        <f t="shared" si="60"/>
        <v>0</v>
      </c>
      <c r="CV99">
        <f t="shared" si="61"/>
        <v>0</v>
      </c>
      <c r="CW99">
        <f t="shared" si="62"/>
        <v>0</v>
      </c>
      <c r="CX99">
        <f t="shared" si="63"/>
        <v>0</v>
      </c>
      <c r="CY99">
        <f t="shared" si="64"/>
        <v>0</v>
      </c>
      <c r="CZ99">
        <f t="shared" si="65"/>
        <v>0</v>
      </c>
      <c r="DN99">
        <v>0</v>
      </c>
      <c r="DO99">
        <v>0</v>
      </c>
      <c r="DP99">
        <v>1</v>
      </c>
      <c r="DQ99">
        <v>1</v>
      </c>
      <c r="DR99">
        <v>1</v>
      </c>
      <c r="DS99">
        <v>1</v>
      </c>
      <c r="DT99">
        <v>1</v>
      </c>
      <c r="DU99">
        <v>1003</v>
      </c>
      <c r="DV99" t="s">
        <v>40</v>
      </c>
      <c r="DW99" t="s">
        <v>40</v>
      </c>
      <c r="DX99">
        <v>1</v>
      </c>
      <c r="EE99">
        <v>5677324</v>
      </c>
      <c r="EF99">
        <v>2</v>
      </c>
      <c r="EG99" t="s">
        <v>25</v>
      </c>
      <c r="EH99">
        <v>0</v>
      </c>
      <c r="EJ99">
        <v>1</v>
      </c>
      <c r="EK99">
        <v>10</v>
      </c>
      <c r="EL99" t="s">
        <v>72</v>
      </c>
      <c r="EM99" t="s">
        <v>73</v>
      </c>
      <c r="EQ99">
        <v>0</v>
      </c>
      <c r="ER99">
        <v>0</v>
      </c>
      <c r="ES99">
        <v>64.62</v>
      </c>
      <c r="ET99">
        <v>0</v>
      </c>
      <c r="EU99">
        <v>0</v>
      </c>
      <c r="EV99">
        <v>0</v>
      </c>
      <c r="EW99">
        <v>0</v>
      </c>
      <c r="EX99">
        <v>0</v>
      </c>
    </row>
    <row r="100" spans="1:154" ht="12.75">
      <c r="A100">
        <v>17</v>
      </c>
      <c r="B100">
        <v>0</v>
      </c>
      <c r="C100">
        <f>ROW(SmtRes!A170)</f>
        <v>170</v>
      </c>
      <c r="D100">
        <f>ROW(EtalonRes!A170)</f>
        <v>170</v>
      </c>
      <c r="E100" t="s">
        <v>92</v>
      </c>
      <c r="F100" t="s">
        <v>86</v>
      </c>
      <c r="G100" t="s">
        <v>87</v>
      </c>
      <c r="H100" t="s">
        <v>62</v>
      </c>
      <c r="I100">
        <v>23.5</v>
      </c>
      <c r="J100">
        <v>0</v>
      </c>
      <c r="O100">
        <f t="shared" si="39"/>
        <v>79240.25</v>
      </c>
      <c r="P100">
        <f t="shared" si="40"/>
        <v>54107.3</v>
      </c>
      <c r="Q100">
        <f t="shared" si="41"/>
        <v>3061.29</v>
      </c>
      <c r="R100">
        <f t="shared" si="42"/>
        <v>0</v>
      </c>
      <c r="S100">
        <f t="shared" si="43"/>
        <v>22071.66</v>
      </c>
      <c r="T100">
        <f t="shared" si="44"/>
        <v>0</v>
      </c>
      <c r="U100">
        <f t="shared" si="45"/>
        <v>222.54500000000002</v>
      </c>
      <c r="V100">
        <f t="shared" si="46"/>
        <v>7.285</v>
      </c>
      <c r="W100">
        <f t="shared" si="47"/>
        <v>0</v>
      </c>
      <c r="X100">
        <f t="shared" si="48"/>
        <v>20747.36</v>
      </c>
      <c r="Y100">
        <f t="shared" si="49"/>
        <v>15450.16</v>
      </c>
      <c r="AA100">
        <v>0</v>
      </c>
      <c r="AB100">
        <f t="shared" si="50"/>
        <v>1129.7699999999998</v>
      </c>
      <c r="AC100">
        <f aca="true" t="shared" si="69" ref="AC100:AF101">(ES100)</f>
        <v>1014.29</v>
      </c>
      <c r="AD100">
        <f t="shared" si="69"/>
        <v>26.37</v>
      </c>
      <c r="AE100">
        <f t="shared" si="69"/>
        <v>0</v>
      </c>
      <c r="AF100">
        <f t="shared" si="69"/>
        <v>89.11</v>
      </c>
      <c r="AG100">
        <f>(AP100)</f>
        <v>0</v>
      </c>
      <c r="AH100">
        <f>(EW100)</f>
        <v>9.47</v>
      </c>
      <c r="AI100">
        <f>(EX100)</f>
        <v>0.31</v>
      </c>
      <c r="AJ100">
        <f>(AS100)</f>
        <v>0</v>
      </c>
      <c r="AK100">
        <v>1129.77</v>
      </c>
      <c r="AL100">
        <v>1014.29</v>
      </c>
      <c r="AM100">
        <v>26.37</v>
      </c>
      <c r="AN100">
        <v>0</v>
      </c>
      <c r="AO100">
        <v>89.11</v>
      </c>
      <c r="AP100">
        <v>0</v>
      </c>
      <c r="AQ100">
        <v>9.47</v>
      </c>
      <c r="AR100">
        <v>0.31</v>
      </c>
      <c r="AS100">
        <v>0</v>
      </c>
      <c r="AT100">
        <f t="shared" si="53"/>
        <v>94</v>
      </c>
      <c r="AU100">
        <f t="shared" si="54"/>
        <v>70</v>
      </c>
      <c r="AV100">
        <v>1</v>
      </c>
      <c r="AW100">
        <v>1</v>
      </c>
      <c r="AX100">
        <v>1</v>
      </c>
      <c r="AY100">
        <v>1</v>
      </c>
      <c r="AZ100">
        <v>3.84</v>
      </c>
      <c r="BA100">
        <v>10.54</v>
      </c>
      <c r="BB100">
        <v>4.94</v>
      </c>
      <c r="BC100">
        <v>2.27</v>
      </c>
      <c r="BH100">
        <v>0</v>
      </c>
      <c r="BI100">
        <v>1</v>
      </c>
      <c r="BJ100" t="s">
        <v>88</v>
      </c>
      <c r="BM100">
        <v>29</v>
      </c>
      <c r="BN100">
        <v>0</v>
      </c>
      <c r="BO100" t="s">
        <v>86</v>
      </c>
      <c r="BP100">
        <v>1</v>
      </c>
      <c r="BQ100">
        <v>2</v>
      </c>
      <c r="BR100">
        <v>0</v>
      </c>
      <c r="BS100">
        <v>10.54</v>
      </c>
      <c r="BT100">
        <v>1</v>
      </c>
      <c r="BU100">
        <v>1</v>
      </c>
      <c r="BV100">
        <v>1</v>
      </c>
      <c r="BW100">
        <v>1</v>
      </c>
      <c r="BX100">
        <v>1</v>
      </c>
      <c r="BZ100">
        <v>94</v>
      </c>
      <c r="CA100">
        <v>70</v>
      </c>
      <c r="CF100">
        <v>0</v>
      </c>
      <c r="CG100">
        <v>0</v>
      </c>
      <c r="CM100">
        <v>0</v>
      </c>
      <c r="CO100">
        <v>0</v>
      </c>
      <c r="CP100">
        <f t="shared" si="55"/>
        <v>79240.25</v>
      </c>
      <c r="CQ100">
        <f t="shared" si="56"/>
        <v>2302.4383</v>
      </c>
      <c r="CR100">
        <f t="shared" si="57"/>
        <v>130.26780000000002</v>
      </c>
      <c r="CS100">
        <f t="shared" si="58"/>
        <v>0</v>
      </c>
      <c r="CT100">
        <f t="shared" si="59"/>
        <v>939.2194</v>
      </c>
      <c r="CU100">
        <f t="shared" si="60"/>
        <v>0</v>
      </c>
      <c r="CV100">
        <f t="shared" si="61"/>
        <v>9.47</v>
      </c>
      <c r="CW100">
        <f t="shared" si="62"/>
        <v>0.31</v>
      </c>
      <c r="CX100">
        <f t="shared" si="63"/>
        <v>0</v>
      </c>
      <c r="CY100">
        <f t="shared" si="64"/>
        <v>20747.3604</v>
      </c>
      <c r="CZ100">
        <f t="shared" si="65"/>
        <v>15450.162</v>
      </c>
      <c r="DN100">
        <v>0</v>
      </c>
      <c r="DO100">
        <v>0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1007</v>
      </c>
      <c r="DV100" t="s">
        <v>62</v>
      </c>
      <c r="DW100" t="s">
        <v>89</v>
      </c>
      <c r="DX100">
        <v>1</v>
      </c>
      <c r="EE100">
        <v>5677341</v>
      </c>
      <c r="EF100">
        <v>2</v>
      </c>
      <c r="EG100" t="s">
        <v>25</v>
      </c>
      <c r="EH100">
        <v>0</v>
      </c>
      <c r="EJ100">
        <v>1</v>
      </c>
      <c r="EK100">
        <v>29</v>
      </c>
      <c r="EL100" t="s">
        <v>90</v>
      </c>
      <c r="EM100" t="s">
        <v>91</v>
      </c>
      <c r="EP100" t="s">
        <v>516</v>
      </c>
      <c r="EQ100">
        <v>0</v>
      </c>
      <c r="ER100">
        <v>1129.77</v>
      </c>
      <c r="ES100">
        <v>1014.29</v>
      </c>
      <c r="ET100">
        <v>26.37</v>
      </c>
      <c r="EU100">
        <v>0</v>
      </c>
      <c r="EV100">
        <v>89.11</v>
      </c>
      <c r="EW100">
        <v>9.47</v>
      </c>
      <c r="EX100">
        <v>0.31</v>
      </c>
    </row>
    <row r="101" spans="1:154" ht="12.75">
      <c r="A101">
        <v>17</v>
      </c>
      <c r="B101">
        <v>0</v>
      </c>
      <c r="C101">
        <f>ROW(SmtRes!A191)</f>
        <v>191</v>
      </c>
      <c r="D101">
        <f>ROW(EtalonRes!A191)</f>
        <v>191</v>
      </c>
      <c r="E101" t="s">
        <v>101</v>
      </c>
      <c r="F101" t="s">
        <v>93</v>
      </c>
      <c r="G101" t="s">
        <v>94</v>
      </c>
      <c r="H101" t="s">
        <v>22</v>
      </c>
      <c r="I101">
        <v>0.8</v>
      </c>
      <c r="J101">
        <v>0</v>
      </c>
      <c r="O101">
        <f t="shared" si="39"/>
        <v>590562.54</v>
      </c>
      <c r="P101">
        <f t="shared" si="40"/>
        <v>494367.62</v>
      </c>
      <c r="Q101">
        <f t="shared" si="41"/>
        <v>18590.92</v>
      </c>
      <c r="R101">
        <f t="shared" si="42"/>
        <v>4300.83</v>
      </c>
      <c r="S101">
        <f t="shared" si="43"/>
        <v>77604</v>
      </c>
      <c r="T101">
        <f t="shared" si="44"/>
        <v>0</v>
      </c>
      <c r="U101">
        <f t="shared" si="45"/>
        <v>841.4639999999999</v>
      </c>
      <c r="V101">
        <f t="shared" si="46"/>
        <v>33.264</v>
      </c>
      <c r="W101">
        <f t="shared" si="47"/>
        <v>0</v>
      </c>
      <c r="X101">
        <f t="shared" si="48"/>
        <v>80840.07</v>
      </c>
      <c r="Y101">
        <f t="shared" si="49"/>
        <v>53238.14</v>
      </c>
      <c r="AA101">
        <v>0</v>
      </c>
      <c r="AB101">
        <f t="shared" si="50"/>
        <v>147652.39</v>
      </c>
      <c r="AC101">
        <f t="shared" si="69"/>
        <v>134047.62</v>
      </c>
      <c r="AD101">
        <f t="shared" si="69"/>
        <v>4401.26</v>
      </c>
      <c r="AE101">
        <f t="shared" si="69"/>
        <v>510.06</v>
      </c>
      <c r="AF101">
        <f t="shared" si="69"/>
        <v>9203.51</v>
      </c>
      <c r="AG101">
        <f>(AP101)</f>
        <v>0</v>
      </c>
      <c r="AH101">
        <f>(EW101)</f>
        <v>1051.83</v>
      </c>
      <c r="AI101">
        <f>(EX101)</f>
        <v>41.58</v>
      </c>
      <c r="AJ101">
        <f>(AS101)</f>
        <v>0</v>
      </c>
      <c r="AK101">
        <v>147652.39</v>
      </c>
      <c r="AL101">
        <v>134047.62</v>
      </c>
      <c r="AM101">
        <v>4401.26</v>
      </c>
      <c r="AN101">
        <v>510.06</v>
      </c>
      <c r="AO101">
        <v>9203.51</v>
      </c>
      <c r="AP101">
        <v>0</v>
      </c>
      <c r="AQ101">
        <v>1051.83</v>
      </c>
      <c r="AR101">
        <v>41.58</v>
      </c>
      <c r="AS101">
        <v>0</v>
      </c>
      <c r="AT101">
        <f t="shared" si="53"/>
        <v>98.7</v>
      </c>
      <c r="AU101">
        <f t="shared" si="54"/>
        <v>65</v>
      </c>
      <c r="AV101">
        <v>1</v>
      </c>
      <c r="AW101">
        <v>1</v>
      </c>
      <c r="AX101">
        <v>1</v>
      </c>
      <c r="AY101">
        <v>1</v>
      </c>
      <c r="AZ101">
        <v>5.52</v>
      </c>
      <c r="BA101">
        <v>10.54</v>
      </c>
      <c r="BB101">
        <v>5.28</v>
      </c>
      <c r="BC101">
        <v>4.61</v>
      </c>
      <c r="BH101">
        <v>0</v>
      </c>
      <c r="BI101">
        <v>1</v>
      </c>
      <c r="BJ101" t="s">
        <v>95</v>
      </c>
      <c r="BM101">
        <v>10</v>
      </c>
      <c r="BN101">
        <v>0</v>
      </c>
      <c r="BO101" t="s">
        <v>93</v>
      </c>
      <c r="BP101">
        <v>1</v>
      </c>
      <c r="BQ101">
        <v>2</v>
      </c>
      <c r="BR101">
        <v>0</v>
      </c>
      <c r="BS101">
        <v>10.54</v>
      </c>
      <c r="BT101">
        <v>1</v>
      </c>
      <c r="BU101">
        <v>1</v>
      </c>
      <c r="BV101">
        <v>1</v>
      </c>
      <c r="BW101">
        <v>1</v>
      </c>
      <c r="BX101">
        <v>1</v>
      </c>
      <c r="BZ101">
        <v>98.7</v>
      </c>
      <c r="CA101">
        <v>65</v>
      </c>
      <c r="CF101">
        <v>0</v>
      </c>
      <c r="CG101">
        <v>0</v>
      </c>
      <c r="CM101">
        <v>0</v>
      </c>
      <c r="CO101">
        <v>0</v>
      </c>
      <c r="CP101">
        <f t="shared" si="55"/>
        <v>590562.54</v>
      </c>
      <c r="CQ101">
        <f t="shared" si="56"/>
        <v>617959.5282000001</v>
      </c>
      <c r="CR101">
        <f t="shared" si="57"/>
        <v>23238.652800000003</v>
      </c>
      <c r="CS101">
        <f t="shared" si="58"/>
        <v>5376.032399999999</v>
      </c>
      <c r="CT101">
        <f t="shared" si="59"/>
        <v>97004.9954</v>
      </c>
      <c r="CU101">
        <f t="shared" si="60"/>
        <v>0</v>
      </c>
      <c r="CV101">
        <f t="shared" si="61"/>
        <v>1051.83</v>
      </c>
      <c r="CW101">
        <f t="shared" si="62"/>
        <v>41.58</v>
      </c>
      <c r="CX101">
        <f t="shared" si="63"/>
        <v>0</v>
      </c>
      <c r="CY101">
        <f t="shared" si="64"/>
        <v>80840.06721000001</v>
      </c>
      <c r="CZ101">
        <f t="shared" si="65"/>
        <v>53238.139500000005</v>
      </c>
      <c r="DN101">
        <v>0</v>
      </c>
      <c r="DO101">
        <v>0</v>
      </c>
      <c r="DP101">
        <v>1</v>
      </c>
      <c r="DQ101">
        <v>1</v>
      </c>
      <c r="DR101">
        <v>1</v>
      </c>
      <c r="DS101">
        <v>1</v>
      </c>
      <c r="DT101">
        <v>1</v>
      </c>
      <c r="DU101">
        <v>1007</v>
      </c>
      <c r="DV101" t="s">
        <v>22</v>
      </c>
      <c r="DW101" t="s">
        <v>71</v>
      </c>
      <c r="DX101">
        <v>100</v>
      </c>
      <c r="EE101">
        <v>5677324</v>
      </c>
      <c r="EF101">
        <v>2</v>
      </c>
      <c r="EG101" t="s">
        <v>25</v>
      </c>
      <c r="EH101">
        <v>0</v>
      </c>
      <c r="EJ101">
        <v>1</v>
      </c>
      <c r="EK101">
        <v>10</v>
      </c>
      <c r="EL101" t="s">
        <v>72</v>
      </c>
      <c r="EM101" t="s">
        <v>73</v>
      </c>
      <c r="EP101" t="s">
        <v>96</v>
      </c>
      <c r="EQ101">
        <v>0</v>
      </c>
      <c r="ER101">
        <v>147652.39</v>
      </c>
      <c r="ES101">
        <v>134047.62</v>
      </c>
      <c r="ET101">
        <v>4401.26</v>
      </c>
      <c r="EU101">
        <v>510.06</v>
      </c>
      <c r="EV101">
        <v>9203.51</v>
      </c>
      <c r="EW101">
        <v>1051.83</v>
      </c>
      <c r="EX101">
        <v>41.58</v>
      </c>
    </row>
    <row r="102" spans="1:154" ht="12.75">
      <c r="A102">
        <v>18</v>
      </c>
      <c r="B102">
        <v>0</v>
      </c>
      <c r="C102">
        <v>188</v>
      </c>
      <c r="E102" t="s">
        <v>185</v>
      </c>
      <c r="F102" t="s">
        <v>76</v>
      </c>
      <c r="G102" t="s">
        <v>77</v>
      </c>
      <c r="H102" t="s">
        <v>45</v>
      </c>
      <c r="I102">
        <f>I101*J102</f>
        <v>-8.096</v>
      </c>
      <c r="J102">
        <v>-10.12</v>
      </c>
      <c r="O102">
        <f t="shared" si="39"/>
        <v>-210872.46</v>
      </c>
      <c r="P102">
        <f t="shared" si="40"/>
        <v>-210872.46</v>
      </c>
      <c r="Q102">
        <f t="shared" si="41"/>
        <v>0</v>
      </c>
      <c r="R102">
        <f t="shared" si="42"/>
        <v>0</v>
      </c>
      <c r="S102">
        <f t="shared" si="43"/>
        <v>0</v>
      </c>
      <c r="T102">
        <f t="shared" si="44"/>
        <v>0</v>
      </c>
      <c r="U102">
        <f t="shared" si="45"/>
        <v>0</v>
      </c>
      <c r="V102">
        <f t="shared" si="46"/>
        <v>0</v>
      </c>
      <c r="W102">
        <f t="shared" si="47"/>
        <v>0</v>
      </c>
      <c r="X102">
        <f t="shared" si="48"/>
        <v>0</v>
      </c>
      <c r="Y102">
        <f t="shared" si="49"/>
        <v>0</v>
      </c>
      <c r="AA102">
        <v>0</v>
      </c>
      <c r="AB102">
        <f t="shared" si="50"/>
        <v>5650</v>
      </c>
      <c r="AC102">
        <f aca="true" t="shared" si="70" ref="AC102:AJ105">AL102</f>
        <v>5650</v>
      </c>
      <c r="AD102">
        <f t="shared" si="70"/>
        <v>0</v>
      </c>
      <c r="AE102">
        <f t="shared" si="70"/>
        <v>0</v>
      </c>
      <c r="AF102">
        <f t="shared" si="70"/>
        <v>0</v>
      </c>
      <c r="AG102">
        <f t="shared" si="70"/>
        <v>0</v>
      </c>
      <c r="AH102">
        <f t="shared" si="70"/>
        <v>0</v>
      </c>
      <c r="AI102">
        <f t="shared" si="70"/>
        <v>0</v>
      </c>
      <c r="AJ102">
        <f t="shared" si="70"/>
        <v>0</v>
      </c>
      <c r="AK102">
        <v>5650</v>
      </c>
      <c r="AL102">
        <v>5650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f t="shared" si="53"/>
        <v>98.7</v>
      </c>
      <c r="AU102">
        <f t="shared" si="54"/>
        <v>65</v>
      </c>
      <c r="AV102">
        <v>1</v>
      </c>
      <c r="AW102">
        <v>1</v>
      </c>
      <c r="AX102">
        <v>1</v>
      </c>
      <c r="AY102">
        <v>1</v>
      </c>
      <c r="AZ102">
        <v>5.52</v>
      </c>
      <c r="BA102">
        <v>10.54</v>
      </c>
      <c r="BB102">
        <v>5.28</v>
      </c>
      <c r="BC102">
        <v>4.61</v>
      </c>
      <c r="BH102">
        <v>3</v>
      </c>
      <c r="BI102">
        <v>1</v>
      </c>
      <c r="BJ102" t="s">
        <v>78</v>
      </c>
      <c r="BM102">
        <v>10</v>
      </c>
      <c r="BN102">
        <v>0</v>
      </c>
      <c r="BO102" t="s">
        <v>93</v>
      </c>
      <c r="BP102">
        <v>1</v>
      </c>
      <c r="BQ102">
        <v>2</v>
      </c>
      <c r="BR102">
        <v>0</v>
      </c>
      <c r="BS102">
        <v>10.54</v>
      </c>
      <c r="BT102">
        <v>1</v>
      </c>
      <c r="BU102">
        <v>1</v>
      </c>
      <c r="BV102">
        <v>1</v>
      </c>
      <c r="BW102">
        <v>1</v>
      </c>
      <c r="BX102">
        <v>1</v>
      </c>
      <c r="BZ102">
        <v>98.7</v>
      </c>
      <c r="CA102">
        <v>65</v>
      </c>
      <c r="CF102">
        <v>0</v>
      </c>
      <c r="CG102">
        <v>0</v>
      </c>
      <c r="CM102">
        <v>0</v>
      </c>
      <c r="CO102">
        <v>0</v>
      </c>
      <c r="CP102">
        <f t="shared" si="55"/>
        <v>-210872.46</v>
      </c>
      <c r="CQ102">
        <f t="shared" si="56"/>
        <v>26046.5</v>
      </c>
      <c r="CR102">
        <f t="shared" si="57"/>
        <v>0</v>
      </c>
      <c r="CS102">
        <f t="shared" si="58"/>
        <v>0</v>
      </c>
      <c r="CT102">
        <f t="shared" si="59"/>
        <v>0</v>
      </c>
      <c r="CU102">
        <f t="shared" si="60"/>
        <v>0</v>
      </c>
      <c r="CV102">
        <f t="shared" si="61"/>
        <v>0</v>
      </c>
      <c r="CW102">
        <f t="shared" si="62"/>
        <v>0</v>
      </c>
      <c r="CX102">
        <f t="shared" si="63"/>
        <v>0</v>
      </c>
      <c r="CY102">
        <f t="shared" si="64"/>
        <v>0</v>
      </c>
      <c r="CZ102">
        <f t="shared" si="65"/>
        <v>0</v>
      </c>
      <c r="DN102">
        <v>0</v>
      </c>
      <c r="DO102">
        <v>0</v>
      </c>
      <c r="DP102">
        <v>1</v>
      </c>
      <c r="DQ102">
        <v>1</v>
      </c>
      <c r="DR102">
        <v>1</v>
      </c>
      <c r="DS102">
        <v>1</v>
      </c>
      <c r="DT102">
        <v>1</v>
      </c>
      <c r="DU102">
        <v>1009</v>
      </c>
      <c r="DV102" t="s">
        <v>45</v>
      </c>
      <c r="DW102" t="s">
        <v>45</v>
      </c>
      <c r="DX102">
        <v>1000</v>
      </c>
      <c r="EE102">
        <v>5677324</v>
      </c>
      <c r="EF102">
        <v>2</v>
      </c>
      <c r="EG102" t="s">
        <v>25</v>
      </c>
      <c r="EH102">
        <v>0</v>
      </c>
      <c r="EJ102">
        <v>1</v>
      </c>
      <c r="EK102">
        <v>10</v>
      </c>
      <c r="EL102" t="s">
        <v>72</v>
      </c>
      <c r="EM102" t="s">
        <v>73</v>
      </c>
      <c r="EQ102">
        <v>0</v>
      </c>
      <c r="ER102">
        <v>5650</v>
      </c>
      <c r="ES102">
        <v>5650</v>
      </c>
      <c r="ET102">
        <v>0</v>
      </c>
      <c r="EU102">
        <v>0</v>
      </c>
      <c r="EV102">
        <v>0</v>
      </c>
      <c r="EW102">
        <v>0</v>
      </c>
      <c r="EX102">
        <v>0</v>
      </c>
    </row>
    <row r="103" spans="1:154" ht="12.75">
      <c r="A103">
        <v>18</v>
      </c>
      <c r="B103">
        <v>0</v>
      </c>
      <c r="C103">
        <v>189</v>
      </c>
      <c r="E103" t="s">
        <v>186</v>
      </c>
      <c r="F103" t="s">
        <v>80</v>
      </c>
      <c r="G103" t="s">
        <v>81</v>
      </c>
      <c r="H103" t="s">
        <v>32</v>
      </c>
      <c r="I103">
        <f>I101*J103</f>
        <v>-81.2</v>
      </c>
      <c r="J103">
        <v>-101.5</v>
      </c>
      <c r="O103">
        <f t="shared" si="39"/>
        <v>-248930.78</v>
      </c>
      <c r="P103">
        <f t="shared" si="40"/>
        <v>-248930.78</v>
      </c>
      <c r="Q103">
        <f t="shared" si="41"/>
        <v>0</v>
      </c>
      <c r="R103">
        <f t="shared" si="42"/>
        <v>0</v>
      </c>
      <c r="S103">
        <f t="shared" si="43"/>
        <v>0</v>
      </c>
      <c r="T103">
        <f t="shared" si="44"/>
        <v>0</v>
      </c>
      <c r="U103">
        <f t="shared" si="45"/>
        <v>0</v>
      </c>
      <c r="V103">
        <f t="shared" si="46"/>
        <v>0</v>
      </c>
      <c r="W103">
        <f t="shared" si="47"/>
        <v>0</v>
      </c>
      <c r="X103">
        <f t="shared" si="48"/>
        <v>0</v>
      </c>
      <c r="Y103">
        <f t="shared" si="49"/>
        <v>0</v>
      </c>
      <c r="AA103">
        <v>0</v>
      </c>
      <c r="AB103">
        <f t="shared" si="50"/>
        <v>665</v>
      </c>
      <c r="AC103">
        <f t="shared" si="70"/>
        <v>665</v>
      </c>
      <c r="AD103">
        <f t="shared" si="70"/>
        <v>0</v>
      </c>
      <c r="AE103">
        <f t="shared" si="70"/>
        <v>0</v>
      </c>
      <c r="AF103">
        <f t="shared" si="70"/>
        <v>0</v>
      </c>
      <c r="AG103">
        <f t="shared" si="70"/>
        <v>0</v>
      </c>
      <c r="AH103">
        <f t="shared" si="70"/>
        <v>0</v>
      </c>
      <c r="AI103">
        <f t="shared" si="70"/>
        <v>0</v>
      </c>
      <c r="AJ103">
        <f t="shared" si="70"/>
        <v>0</v>
      </c>
      <c r="AK103">
        <v>665</v>
      </c>
      <c r="AL103">
        <v>665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f t="shared" si="53"/>
        <v>98.7</v>
      </c>
      <c r="AU103">
        <f t="shared" si="54"/>
        <v>65</v>
      </c>
      <c r="AV103">
        <v>1</v>
      </c>
      <c r="AW103">
        <v>1</v>
      </c>
      <c r="AX103">
        <v>1</v>
      </c>
      <c r="AY103">
        <v>1</v>
      </c>
      <c r="AZ103">
        <v>5.52</v>
      </c>
      <c r="BA103">
        <v>10.54</v>
      </c>
      <c r="BB103">
        <v>5.28</v>
      </c>
      <c r="BC103">
        <v>4.61</v>
      </c>
      <c r="BH103">
        <v>3</v>
      </c>
      <c r="BI103">
        <v>1</v>
      </c>
      <c r="BJ103" t="s">
        <v>82</v>
      </c>
      <c r="BM103">
        <v>10</v>
      </c>
      <c r="BN103">
        <v>0</v>
      </c>
      <c r="BO103" t="s">
        <v>93</v>
      </c>
      <c r="BP103">
        <v>1</v>
      </c>
      <c r="BQ103">
        <v>2</v>
      </c>
      <c r="BR103">
        <v>0</v>
      </c>
      <c r="BS103">
        <v>10.54</v>
      </c>
      <c r="BT103">
        <v>1</v>
      </c>
      <c r="BU103">
        <v>1</v>
      </c>
      <c r="BV103">
        <v>1</v>
      </c>
      <c r="BW103">
        <v>1</v>
      </c>
      <c r="BX103">
        <v>1</v>
      </c>
      <c r="BZ103">
        <v>98.7</v>
      </c>
      <c r="CA103">
        <v>65</v>
      </c>
      <c r="CF103">
        <v>0</v>
      </c>
      <c r="CG103">
        <v>0</v>
      </c>
      <c r="CM103">
        <v>0</v>
      </c>
      <c r="CO103">
        <v>0</v>
      </c>
      <c r="CP103">
        <f t="shared" si="55"/>
        <v>-248930.78</v>
      </c>
      <c r="CQ103">
        <f t="shared" si="56"/>
        <v>3065.65</v>
      </c>
      <c r="CR103">
        <f t="shared" si="57"/>
        <v>0</v>
      </c>
      <c r="CS103">
        <f t="shared" si="58"/>
        <v>0</v>
      </c>
      <c r="CT103">
        <f t="shared" si="59"/>
        <v>0</v>
      </c>
      <c r="CU103">
        <f t="shared" si="60"/>
        <v>0</v>
      </c>
      <c r="CV103">
        <f t="shared" si="61"/>
        <v>0</v>
      </c>
      <c r="CW103">
        <f t="shared" si="62"/>
        <v>0</v>
      </c>
      <c r="CX103">
        <f t="shared" si="63"/>
        <v>0</v>
      </c>
      <c r="CY103">
        <f t="shared" si="64"/>
        <v>0</v>
      </c>
      <c r="CZ103">
        <f t="shared" si="65"/>
        <v>0</v>
      </c>
      <c r="DN103">
        <v>0</v>
      </c>
      <c r="DO103">
        <v>0</v>
      </c>
      <c r="DP103">
        <v>1</v>
      </c>
      <c r="DQ103">
        <v>1</v>
      </c>
      <c r="DR103">
        <v>1</v>
      </c>
      <c r="DS103">
        <v>1</v>
      </c>
      <c r="DT103">
        <v>1</v>
      </c>
      <c r="DU103">
        <v>1007</v>
      </c>
      <c r="DV103" t="s">
        <v>32</v>
      </c>
      <c r="DW103" t="s">
        <v>32</v>
      </c>
      <c r="DX103">
        <v>1</v>
      </c>
      <c r="EE103">
        <v>5677324</v>
      </c>
      <c r="EF103">
        <v>2</v>
      </c>
      <c r="EG103" t="s">
        <v>25</v>
      </c>
      <c r="EH103">
        <v>0</v>
      </c>
      <c r="EJ103">
        <v>1</v>
      </c>
      <c r="EK103">
        <v>10</v>
      </c>
      <c r="EL103" t="s">
        <v>72</v>
      </c>
      <c r="EM103" t="s">
        <v>73</v>
      </c>
      <c r="EQ103">
        <v>0</v>
      </c>
      <c r="ER103">
        <v>665</v>
      </c>
      <c r="ES103">
        <v>665</v>
      </c>
      <c r="ET103">
        <v>0</v>
      </c>
      <c r="EU103">
        <v>0</v>
      </c>
      <c r="EV103">
        <v>0</v>
      </c>
      <c r="EW103">
        <v>0</v>
      </c>
      <c r="EX103">
        <v>0</v>
      </c>
    </row>
    <row r="104" spans="1:154" ht="12.75">
      <c r="A104">
        <v>18</v>
      </c>
      <c r="B104">
        <v>0</v>
      </c>
      <c r="C104">
        <v>191</v>
      </c>
      <c r="E104" t="s">
        <v>187</v>
      </c>
      <c r="F104" t="s">
        <v>56</v>
      </c>
      <c r="G104" t="s">
        <v>57</v>
      </c>
      <c r="H104" t="s">
        <v>32</v>
      </c>
      <c r="I104">
        <f>I101*J104</f>
        <v>81.2</v>
      </c>
      <c r="J104">
        <v>101.5</v>
      </c>
      <c r="O104">
        <f t="shared" si="39"/>
        <v>313101.52</v>
      </c>
      <c r="P104">
        <f t="shared" si="40"/>
        <v>313101.52</v>
      </c>
      <c r="Q104">
        <f t="shared" si="41"/>
        <v>0</v>
      </c>
      <c r="R104">
        <f t="shared" si="42"/>
        <v>0</v>
      </c>
      <c r="S104">
        <f t="shared" si="43"/>
        <v>0</v>
      </c>
      <c r="T104">
        <f t="shared" si="44"/>
        <v>0</v>
      </c>
      <c r="U104">
        <f t="shared" si="45"/>
        <v>0</v>
      </c>
      <c r="V104">
        <f t="shared" si="46"/>
        <v>0</v>
      </c>
      <c r="W104">
        <f t="shared" si="47"/>
        <v>0</v>
      </c>
      <c r="X104">
        <f t="shared" si="48"/>
        <v>0</v>
      </c>
      <c r="Y104">
        <f t="shared" si="49"/>
        <v>0</v>
      </c>
      <c r="AA104">
        <v>0</v>
      </c>
      <c r="AB104">
        <f t="shared" si="50"/>
        <v>3855.93</v>
      </c>
      <c r="AC104">
        <f t="shared" si="70"/>
        <v>3855.93</v>
      </c>
      <c r="AD104">
        <f t="shared" si="70"/>
        <v>0</v>
      </c>
      <c r="AE104">
        <f t="shared" si="70"/>
        <v>0</v>
      </c>
      <c r="AF104">
        <f t="shared" si="70"/>
        <v>0</v>
      </c>
      <c r="AG104">
        <f t="shared" si="70"/>
        <v>0</v>
      </c>
      <c r="AH104">
        <f t="shared" si="70"/>
        <v>0</v>
      </c>
      <c r="AI104">
        <f t="shared" si="70"/>
        <v>0</v>
      </c>
      <c r="AJ104">
        <f t="shared" si="70"/>
        <v>0</v>
      </c>
      <c r="AK104">
        <v>3855.93</v>
      </c>
      <c r="AL104">
        <v>3855.93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f t="shared" si="53"/>
        <v>98.7</v>
      </c>
      <c r="AU104">
        <f t="shared" si="54"/>
        <v>65</v>
      </c>
      <c r="AV104">
        <v>1</v>
      </c>
      <c r="AW104">
        <v>1</v>
      </c>
      <c r="AX104">
        <v>1</v>
      </c>
      <c r="AY104">
        <v>1</v>
      </c>
      <c r="AZ104">
        <v>5.52</v>
      </c>
      <c r="BA104">
        <v>10.54</v>
      </c>
      <c r="BB104">
        <v>5.28</v>
      </c>
      <c r="BC104">
        <v>1</v>
      </c>
      <c r="BH104">
        <v>3</v>
      </c>
      <c r="BI104">
        <v>1</v>
      </c>
      <c r="BJ104" t="s">
        <v>58</v>
      </c>
      <c r="BM104">
        <v>10</v>
      </c>
      <c r="BN104">
        <v>0</v>
      </c>
      <c r="BO104" t="s">
        <v>93</v>
      </c>
      <c r="BP104">
        <v>1</v>
      </c>
      <c r="BQ104">
        <v>2</v>
      </c>
      <c r="BR104">
        <v>0</v>
      </c>
      <c r="BS104">
        <v>10.54</v>
      </c>
      <c r="BT104">
        <v>1</v>
      </c>
      <c r="BU104">
        <v>1</v>
      </c>
      <c r="BV104">
        <v>1</v>
      </c>
      <c r="BW104">
        <v>1</v>
      </c>
      <c r="BX104">
        <v>1</v>
      </c>
      <c r="BZ104">
        <v>98.7</v>
      </c>
      <c r="CA104">
        <v>65</v>
      </c>
      <c r="CF104">
        <v>0</v>
      </c>
      <c r="CG104">
        <v>0</v>
      </c>
      <c r="CM104">
        <v>0</v>
      </c>
      <c r="CO104">
        <v>0</v>
      </c>
      <c r="CP104">
        <f t="shared" si="55"/>
        <v>313101.52</v>
      </c>
      <c r="CQ104">
        <f t="shared" si="56"/>
        <v>3855.93</v>
      </c>
      <c r="CR104">
        <f t="shared" si="57"/>
        <v>0</v>
      </c>
      <c r="CS104">
        <f t="shared" si="58"/>
        <v>0</v>
      </c>
      <c r="CT104">
        <f t="shared" si="59"/>
        <v>0</v>
      </c>
      <c r="CU104">
        <f t="shared" si="60"/>
        <v>0</v>
      </c>
      <c r="CV104">
        <f t="shared" si="61"/>
        <v>0</v>
      </c>
      <c r="CW104">
        <f t="shared" si="62"/>
        <v>0</v>
      </c>
      <c r="CX104">
        <f t="shared" si="63"/>
        <v>0</v>
      </c>
      <c r="CY104">
        <f t="shared" si="64"/>
        <v>0</v>
      </c>
      <c r="CZ104">
        <f t="shared" si="65"/>
        <v>0</v>
      </c>
      <c r="DN104">
        <v>0</v>
      </c>
      <c r="DO104">
        <v>0</v>
      </c>
      <c r="DP104">
        <v>1</v>
      </c>
      <c r="DQ104">
        <v>1</v>
      </c>
      <c r="DR104">
        <v>1</v>
      </c>
      <c r="DS104">
        <v>1</v>
      </c>
      <c r="DT104">
        <v>1</v>
      </c>
      <c r="DU104">
        <v>1007</v>
      </c>
      <c r="DV104" t="s">
        <v>32</v>
      </c>
      <c r="DW104" t="s">
        <v>32</v>
      </c>
      <c r="DX104">
        <v>1</v>
      </c>
      <c r="EE104">
        <v>5677324</v>
      </c>
      <c r="EF104">
        <v>2</v>
      </c>
      <c r="EG104" t="s">
        <v>25</v>
      </c>
      <c r="EH104">
        <v>0</v>
      </c>
      <c r="EJ104">
        <v>1</v>
      </c>
      <c r="EK104">
        <v>10</v>
      </c>
      <c r="EL104" t="s">
        <v>72</v>
      </c>
      <c r="EM104" t="s">
        <v>73</v>
      </c>
      <c r="EQ104">
        <v>0</v>
      </c>
      <c r="ER104">
        <v>720</v>
      </c>
      <c r="ES104">
        <v>3855.93</v>
      </c>
      <c r="ET104">
        <v>0</v>
      </c>
      <c r="EU104">
        <v>0</v>
      </c>
      <c r="EV104">
        <v>0</v>
      </c>
      <c r="EW104">
        <v>0</v>
      </c>
      <c r="EX104">
        <v>0</v>
      </c>
    </row>
    <row r="105" spans="1:154" ht="12.75">
      <c r="A105">
        <v>18</v>
      </c>
      <c r="B105">
        <v>0</v>
      </c>
      <c r="C105">
        <v>187</v>
      </c>
      <c r="E105" t="s">
        <v>188</v>
      </c>
      <c r="F105" t="s">
        <v>43</v>
      </c>
      <c r="G105" t="s">
        <v>44</v>
      </c>
      <c r="H105" t="s">
        <v>45</v>
      </c>
      <c r="I105">
        <f>I101*J105</f>
        <v>8.55</v>
      </c>
      <c r="J105">
        <v>10.6875</v>
      </c>
      <c r="O105">
        <f t="shared" si="39"/>
        <v>285438.77</v>
      </c>
      <c r="P105">
        <f t="shared" si="40"/>
        <v>285438.77</v>
      </c>
      <c r="Q105">
        <f t="shared" si="41"/>
        <v>0</v>
      </c>
      <c r="R105">
        <f t="shared" si="42"/>
        <v>0</v>
      </c>
      <c r="S105">
        <f t="shared" si="43"/>
        <v>0</v>
      </c>
      <c r="T105">
        <f t="shared" si="44"/>
        <v>0</v>
      </c>
      <c r="U105">
        <f t="shared" si="45"/>
        <v>0</v>
      </c>
      <c r="V105">
        <f t="shared" si="46"/>
        <v>0</v>
      </c>
      <c r="W105">
        <f t="shared" si="47"/>
        <v>0</v>
      </c>
      <c r="X105">
        <f t="shared" si="48"/>
        <v>0</v>
      </c>
      <c r="Y105">
        <f t="shared" si="49"/>
        <v>0</v>
      </c>
      <c r="AA105">
        <v>0</v>
      </c>
      <c r="AB105">
        <f t="shared" si="50"/>
        <v>7241.79</v>
      </c>
      <c r="AC105">
        <f t="shared" si="70"/>
        <v>7241.79</v>
      </c>
      <c r="AD105">
        <f t="shared" si="70"/>
        <v>0</v>
      </c>
      <c r="AE105">
        <f t="shared" si="70"/>
        <v>0</v>
      </c>
      <c r="AF105">
        <f t="shared" si="70"/>
        <v>0</v>
      </c>
      <c r="AG105">
        <f t="shared" si="70"/>
        <v>0</v>
      </c>
      <c r="AH105">
        <f t="shared" si="70"/>
        <v>0</v>
      </c>
      <c r="AI105">
        <f t="shared" si="70"/>
        <v>0</v>
      </c>
      <c r="AJ105">
        <f t="shared" si="70"/>
        <v>0</v>
      </c>
      <c r="AK105">
        <v>7241.79</v>
      </c>
      <c r="AL105">
        <v>7241.79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f t="shared" si="53"/>
        <v>98.7</v>
      </c>
      <c r="AU105">
        <f t="shared" si="54"/>
        <v>65</v>
      </c>
      <c r="AV105">
        <v>1</v>
      </c>
      <c r="AW105">
        <v>1</v>
      </c>
      <c r="AX105">
        <v>1</v>
      </c>
      <c r="AY105">
        <v>1</v>
      </c>
      <c r="AZ105">
        <v>5.52</v>
      </c>
      <c r="BA105">
        <v>10.54</v>
      </c>
      <c r="BB105">
        <v>5.28</v>
      </c>
      <c r="BC105">
        <v>4.61</v>
      </c>
      <c r="BH105">
        <v>3</v>
      </c>
      <c r="BI105">
        <v>1</v>
      </c>
      <c r="BJ105" t="s">
        <v>46</v>
      </c>
      <c r="BM105">
        <v>10</v>
      </c>
      <c r="BN105">
        <v>0</v>
      </c>
      <c r="BO105" t="s">
        <v>93</v>
      </c>
      <c r="BP105">
        <v>1</v>
      </c>
      <c r="BQ105">
        <v>2</v>
      </c>
      <c r="BR105">
        <v>0</v>
      </c>
      <c r="BS105">
        <v>10.54</v>
      </c>
      <c r="BT105">
        <v>1</v>
      </c>
      <c r="BU105">
        <v>1</v>
      </c>
      <c r="BV105">
        <v>1</v>
      </c>
      <c r="BW105">
        <v>1</v>
      </c>
      <c r="BX105">
        <v>1</v>
      </c>
      <c r="BZ105">
        <v>98.7</v>
      </c>
      <c r="CA105">
        <v>65</v>
      </c>
      <c r="CF105">
        <v>0</v>
      </c>
      <c r="CG105">
        <v>0</v>
      </c>
      <c r="CM105">
        <v>0</v>
      </c>
      <c r="CO105">
        <v>0</v>
      </c>
      <c r="CP105">
        <f t="shared" si="55"/>
        <v>285438.77</v>
      </c>
      <c r="CQ105">
        <f t="shared" si="56"/>
        <v>33384.651900000004</v>
      </c>
      <c r="CR105">
        <f t="shared" si="57"/>
        <v>0</v>
      </c>
      <c r="CS105">
        <f t="shared" si="58"/>
        <v>0</v>
      </c>
      <c r="CT105">
        <f t="shared" si="59"/>
        <v>0</v>
      </c>
      <c r="CU105">
        <f t="shared" si="60"/>
        <v>0</v>
      </c>
      <c r="CV105">
        <f t="shared" si="61"/>
        <v>0</v>
      </c>
      <c r="CW105">
        <f t="shared" si="62"/>
        <v>0</v>
      </c>
      <c r="CX105">
        <f t="shared" si="63"/>
        <v>0</v>
      </c>
      <c r="CY105">
        <f t="shared" si="64"/>
        <v>0</v>
      </c>
      <c r="CZ105">
        <f t="shared" si="65"/>
        <v>0</v>
      </c>
      <c r="DN105">
        <v>0</v>
      </c>
      <c r="DO105">
        <v>0</v>
      </c>
      <c r="DP105">
        <v>1</v>
      </c>
      <c r="DQ105">
        <v>1</v>
      </c>
      <c r="DR105">
        <v>1</v>
      </c>
      <c r="DS105">
        <v>1</v>
      </c>
      <c r="DT105">
        <v>1</v>
      </c>
      <c r="DU105">
        <v>1009</v>
      </c>
      <c r="DV105" t="s">
        <v>45</v>
      </c>
      <c r="DW105" t="s">
        <v>45</v>
      </c>
      <c r="DX105">
        <v>1000</v>
      </c>
      <c r="EE105">
        <v>5677324</v>
      </c>
      <c r="EF105">
        <v>2</v>
      </c>
      <c r="EG105" t="s">
        <v>25</v>
      </c>
      <c r="EH105">
        <v>0</v>
      </c>
      <c r="EJ105">
        <v>1</v>
      </c>
      <c r="EK105">
        <v>10</v>
      </c>
      <c r="EL105" t="s">
        <v>72</v>
      </c>
      <c r="EM105" t="s">
        <v>73</v>
      </c>
      <c r="EQ105">
        <v>0</v>
      </c>
      <c r="ER105">
        <v>0</v>
      </c>
      <c r="ES105">
        <v>7241.79</v>
      </c>
      <c r="ET105">
        <v>0</v>
      </c>
      <c r="EU105">
        <v>0</v>
      </c>
      <c r="EV105">
        <v>0</v>
      </c>
      <c r="EW105">
        <v>0</v>
      </c>
      <c r="EX105">
        <v>0</v>
      </c>
    </row>
    <row r="106" spans="1:154" ht="12.75">
      <c r="A106">
        <v>17</v>
      </c>
      <c r="B106">
        <v>0</v>
      </c>
      <c r="C106">
        <f>ROW(SmtRes!A199)</f>
        <v>199</v>
      </c>
      <c r="D106">
        <f>ROW(EtalonRes!A199)</f>
        <v>199</v>
      </c>
      <c r="E106" t="s">
        <v>107</v>
      </c>
      <c r="F106" t="s">
        <v>112</v>
      </c>
      <c r="G106" t="s">
        <v>113</v>
      </c>
      <c r="H106" t="s">
        <v>104</v>
      </c>
      <c r="I106">
        <v>4.15</v>
      </c>
      <c r="J106">
        <v>0</v>
      </c>
      <c r="O106">
        <f t="shared" si="39"/>
        <v>24551.27</v>
      </c>
      <c r="P106">
        <f t="shared" si="40"/>
        <v>14355.46</v>
      </c>
      <c r="Q106">
        <f t="shared" si="41"/>
        <v>1368</v>
      </c>
      <c r="R106">
        <f t="shared" si="42"/>
        <v>0</v>
      </c>
      <c r="S106">
        <f t="shared" si="43"/>
        <v>8827.81</v>
      </c>
      <c r="T106">
        <f t="shared" si="44"/>
        <v>0</v>
      </c>
      <c r="U106">
        <f t="shared" si="45"/>
        <v>87.98</v>
      </c>
      <c r="V106">
        <f t="shared" si="46"/>
        <v>0.8300000000000001</v>
      </c>
      <c r="W106">
        <f t="shared" si="47"/>
        <v>0</v>
      </c>
      <c r="X106">
        <f t="shared" si="48"/>
        <v>10123.73</v>
      </c>
      <c r="Y106">
        <f t="shared" si="49"/>
        <v>7062.25</v>
      </c>
      <c r="AA106">
        <v>0</v>
      </c>
      <c r="AB106">
        <f t="shared" si="50"/>
        <v>1173.88</v>
      </c>
      <c r="AC106">
        <f aca="true" t="shared" si="71" ref="AC106:AF107">(ES106)</f>
        <v>898.48</v>
      </c>
      <c r="AD106">
        <f t="shared" si="71"/>
        <v>73.58</v>
      </c>
      <c r="AE106">
        <f t="shared" si="71"/>
        <v>0</v>
      </c>
      <c r="AF106">
        <f t="shared" si="71"/>
        <v>201.82</v>
      </c>
      <c r="AG106">
        <f>(AP106)</f>
        <v>0</v>
      </c>
      <c r="AH106">
        <f>(EW106)</f>
        <v>21.2</v>
      </c>
      <c r="AI106">
        <f>(EX106)</f>
        <v>0.2</v>
      </c>
      <c r="AJ106">
        <f>(AS106)</f>
        <v>0</v>
      </c>
      <c r="AK106">
        <v>1173.88</v>
      </c>
      <c r="AL106">
        <v>898.48</v>
      </c>
      <c r="AM106">
        <v>73.58</v>
      </c>
      <c r="AN106">
        <v>0</v>
      </c>
      <c r="AO106">
        <v>201.82</v>
      </c>
      <c r="AP106">
        <v>0</v>
      </c>
      <c r="AQ106">
        <v>21.2</v>
      </c>
      <c r="AR106">
        <v>0.2</v>
      </c>
      <c r="AS106">
        <v>0</v>
      </c>
      <c r="AT106">
        <f t="shared" si="53"/>
        <v>114.68</v>
      </c>
      <c r="AU106">
        <f t="shared" si="54"/>
        <v>80</v>
      </c>
      <c r="AV106">
        <v>1</v>
      </c>
      <c r="AW106">
        <v>1</v>
      </c>
      <c r="AX106">
        <v>1</v>
      </c>
      <c r="AY106">
        <v>1</v>
      </c>
      <c r="AZ106">
        <v>6.36</v>
      </c>
      <c r="BA106">
        <v>10.54</v>
      </c>
      <c r="BB106">
        <v>4.48</v>
      </c>
      <c r="BC106">
        <v>3.85</v>
      </c>
      <c r="BH106">
        <v>0</v>
      </c>
      <c r="BI106">
        <v>1</v>
      </c>
      <c r="BJ106" t="s">
        <v>114</v>
      </c>
      <c r="BM106">
        <v>14</v>
      </c>
      <c r="BN106">
        <v>0</v>
      </c>
      <c r="BO106" t="s">
        <v>112</v>
      </c>
      <c r="BP106">
        <v>1</v>
      </c>
      <c r="BQ106">
        <v>2</v>
      </c>
      <c r="BR106">
        <v>0</v>
      </c>
      <c r="BS106">
        <v>10.54</v>
      </c>
      <c r="BT106">
        <v>1</v>
      </c>
      <c r="BU106">
        <v>1</v>
      </c>
      <c r="BV106">
        <v>1</v>
      </c>
      <c r="BW106">
        <v>1</v>
      </c>
      <c r="BX106">
        <v>1</v>
      </c>
      <c r="BZ106">
        <v>114.68</v>
      </c>
      <c r="CA106">
        <v>80</v>
      </c>
      <c r="CF106">
        <v>0</v>
      </c>
      <c r="CG106">
        <v>0</v>
      </c>
      <c r="CM106">
        <v>0</v>
      </c>
      <c r="CO106">
        <v>0</v>
      </c>
      <c r="CP106">
        <f t="shared" si="55"/>
        <v>24551.269999999997</v>
      </c>
      <c r="CQ106">
        <f t="shared" si="56"/>
        <v>3459.148</v>
      </c>
      <c r="CR106">
        <f t="shared" si="57"/>
        <v>329.63840000000005</v>
      </c>
      <c r="CS106">
        <f t="shared" si="58"/>
        <v>0</v>
      </c>
      <c r="CT106">
        <f t="shared" si="59"/>
        <v>2127.1827999999996</v>
      </c>
      <c r="CU106">
        <f t="shared" si="60"/>
        <v>0</v>
      </c>
      <c r="CV106">
        <f t="shared" si="61"/>
        <v>21.2</v>
      </c>
      <c r="CW106">
        <f t="shared" si="62"/>
        <v>0.2</v>
      </c>
      <c r="CX106">
        <f t="shared" si="63"/>
        <v>0</v>
      </c>
      <c r="CY106">
        <f t="shared" si="64"/>
        <v>10123.732508000001</v>
      </c>
      <c r="CZ106">
        <f t="shared" si="65"/>
        <v>7062.248</v>
      </c>
      <c r="DN106">
        <v>0</v>
      </c>
      <c r="DO106">
        <v>0</v>
      </c>
      <c r="DP106">
        <v>1</v>
      </c>
      <c r="DQ106">
        <v>1</v>
      </c>
      <c r="DR106">
        <v>1</v>
      </c>
      <c r="DS106">
        <v>1</v>
      </c>
      <c r="DT106">
        <v>1</v>
      </c>
      <c r="DU106">
        <v>1005</v>
      </c>
      <c r="DV106" t="s">
        <v>104</v>
      </c>
      <c r="DW106" t="s">
        <v>115</v>
      </c>
      <c r="DX106">
        <v>100</v>
      </c>
      <c r="EE106">
        <v>5677327</v>
      </c>
      <c r="EF106">
        <v>2</v>
      </c>
      <c r="EG106" t="s">
        <v>25</v>
      </c>
      <c r="EH106">
        <v>0</v>
      </c>
      <c r="EJ106">
        <v>1</v>
      </c>
      <c r="EK106">
        <v>14</v>
      </c>
      <c r="EL106" t="s">
        <v>116</v>
      </c>
      <c r="EM106" t="s">
        <v>107</v>
      </c>
      <c r="EP106" t="s">
        <v>518</v>
      </c>
      <c r="EQ106">
        <v>0</v>
      </c>
      <c r="ER106">
        <v>1173.88</v>
      </c>
      <c r="ES106">
        <v>898.48</v>
      </c>
      <c r="ET106">
        <v>73.58</v>
      </c>
      <c r="EU106">
        <v>0</v>
      </c>
      <c r="EV106">
        <v>201.82</v>
      </c>
      <c r="EW106">
        <v>21.2</v>
      </c>
      <c r="EX106">
        <v>0.2</v>
      </c>
    </row>
    <row r="107" spans="1:154" ht="12.75">
      <c r="A107">
        <v>17</v>
      </c>
      <c r="B107">
        <v>0</v>
      </c>
      <c r="C107">
        <f>ROW(SmtRes!A208)</f>
        <v>208</v>
      </c>
      <c r="D107">
        <f>ROW(EtalonRes!A208)</f>
        <v>208</v>
      </c>
      <c r="E107" t="s">
        <v>111</v>
      </c>
      <c r="F107" t="s">
        <v>189</v>
      </c>
      <c r="G107" t="s">
        <v>190</v>
      </c>
      <c r="H107" t="s">
        <v>104</v>
      </c>
      <c r="I107">
        <v>0.87</v>
      </c>
      <c r="J107">
        <v>0</v>
      </c>
      <c r="O107">
        <f t="shared" si="39"/>
        <v>46042.13</v>
      </c>
      <c r="P107">
        <f t="shared" si="40"/>
        <v>33083.45</v>
      </c>
      <c r="Q107">
        <f t="shared" si="41"/>
        <v>1696.06</v>
      </c>
      <c r="R107">
        <f t="shared" si="42"/>
        <v>508.83</v>
      </c>
      <c r="S107">
        <f t="shared" si="43"/>
        <v>11262.62</v>
      </c>
      <c r="T107">
        <f t="shared" si="44"/>
        <v>0</v>
      </c>
      <c r="U107">
        <f t="shared" si="45"/>
        <v>125.27130000000001</v>
      </c>
      <c r="V107">
        <f t="shared" si="46"/>
        <v>3.5757000000000003</v>
      </c>
      <c r="W107">
        <f t="shared" si="47"/>
        <v>0</v>
      </c>
      <c r="X107">
        <f t="shared" si="48"/>
        <v>13499.5</v>
      </c>
      <c r="Y107">
        <f t="shared" si="49"/>
        <v>9417.16</v>
      </c>
      <c r="AA107">
        <v>0</v>
      </c>
      <c r="AB107">
        <f t="shared" si="50"/>
        <v>11643.37</v>
      </c>
      <c r="AC107">
        <f t="shared" si="71"/>
        <v>10060.04</v>
      </c>
      <c r="AD107">
        <f t="shared" si="71"/>
        <v>355.1</v>
      </c>
      <c r="AE107">
        <f t="shared" si="71"/>
        <v>55.49</v>
      </c>
      <c r="AF107">
        <f t="shared" si="71"/>
        <v>1228.23</v>
      </c>
      <c r="AG107">
        <f>(AP107)</f>
        <v>0</v>
      </c>
      <c r="AH107">
        <f>(EW107)</f>
        <v>143.99</v>
      </c>
      <c r="AI107">
        <f>(EX107)</f>
        <v>4.11</v>
      </c>
      <c r="AJ107">
        <f>(AS107)</f>
        <v>0</v>
      </c>
      <c r="AK107">
        <v>11643.37</v>
      </c>
      <c r="AL107">
        <v>10060.04</v>
      </c>
      <c r="AM107">
        <v>355.1</v>
      </c>
      <c r="AN107">
        <v>55.49</v>
      </c>
      <c r="AO107">
        <v>1228.23</v>
      </c>
      <c r="AP107">
        <v>0</v>
      </c>
      <c r="AQ107">
        <v>143.99</v>
      </c>
      <c r="AR107">
        <v>4.11</v>
      </c>
      <c r="AS107">
        <v>0</v>
      </c>
      <c r="AT107">
        <f t="shared" si="53"/>
        <v>114.68</v>
      </c>
      <c r="AU107">
        <f t="shared" si="54"/>
        <v>80</v>
      </c>
      <c r="AV107">
        <v>1</v>
      </c>
      <c r="AW107">
        <v>1</v>
      </c>
      <c r="AX107">
        <v>1</v>
      </c>
      <c r="AY107">
        <v>1</v>
      </c>
      <c r="AZ107">
        <v>5.57</v>
      </c>
      <c r="BA107">
        <v>10.54</v>
      </c>
      <c r="BB107">
        <v>5.49</v>
      </c>
      <c r="BC107">
        <v>3.78</v>
      </c>
      <c r="BH107">
        <v>0</v>
      </c>
      <c r="BI107">
        <v>1</v>
      </c>
      <c r="BJ107" t="s">
        <v>191</v>
      </c>
      <c r="BM107">
        <v>14</v>
      </c>
      <c r="BN107">
        <v>0</v>
      </c>
      <c r="BO107" t="s">
        <v>189</v>
      </c>
      <c r="BP107">
        <v>1</v>
      </c>
      <c r="BQ107">
        <v>2</v>
      </c>
      <c r="BR107">
        <v>0</v>
      </c>
      <c r="BS107">
        <v>10.54</v>
      </c>
      <c r="BT107">
        <v>1</v>
      </c>
      <c r="BU107">
        <v>1</v>
      </c>
      <c r="BV107">
        <v>1</v>
      </c>
      <c r="BW107">
        <v>1</v>
      </c>
      <c r="BX107">
        <v>1</v>
      </c>
      <c r="BZ107">
        <v>114.68</v>
      </c>
      <c r="CA107">
        <v>80</v>
      </c>
      <c r="CF107">
        <v>0</v>
      </c>
      <c r="CG107">
        <v>0</v>
      </c>
      <c r="CM107">
        <v>0</v>
      </c>
      <c r="CO107">
        <v>0</v>
      </c>
      <c r="CP107">
        <f t="shared" si="55"/>
        <v>46042.13</v>
      </c>
      <c r="CQ107">
        <f t="shared" si="56"/>
        <v>38026.9512</v>
      </c>
      <c r="CR107">
        <f t="shared" si="57"/>
        <v>1949.4990000000003</v>
      </c>
      <c r="CS107">
        <f t="shared" si="58"/>
        <v>584.8646</v>
      </c>
      <c r="CT107">
        <f t="shared" si="59"/>
        <v>12945.544199999998</v>
      </c>
      <c r="CU107">
        <f t="shared" si="60"/>
        <v>0</v>
      </c>
      <c r="CV107">
        <f t="shared" si="61"/>
        <v>143.99</v>
      </c>
      <c r="CW107">
        <f t="shared" si="62"/>
        <v>4.11</v>
      </c>
      <c r="CX107">
        <f t="shared" si="63"/>
        <v>0</v>
      </c>
      <c r="CY107">
        <f t="shared" si="64"/>
        <v>13499.498860000002</v>
      </c>
      <c r="CZ107">
        <f t="shared" si="65"/>
        <v>9417.16</v>
      </c>
      <c r="DN107">
        <v>0</v>
      </c>
      <c r="DO107">
        <v>0</v>
      </c>
      <c r="DP107">
        <v>1</v>
      </c>
      <c r="DQ107">
        <v>1</v>
      </c>
      <c r="DR107">
        <v>1</v>
      </c>
      <c r="DS107">
        <v>1</v>
      </c>
      <c r="DT107">
        <v>1</v>
      </c>
      <c r="DU107">
        <v>1005</v>
      </c>
      <c r="DV107" t="s">
        <v>104</v>
      </c>
      <c r="DW107" t="s">
        <v>192</v>
      </c>
      <c r="DX107">
        <v>100</v>
      </c>
      <c r="EE107">
        <v>5677327</v>
      </c>
      <c r="EF107">
        <v>2</v>
      </c>
      <c r="EG107" t="s">
        <v>25</v>
      </c>
      <c r="EH107">
        <v>0</v>
      </c>
      <c r="EJ107">
        <v>1</v>
      </c>
      <c r="EK107">
        <v>14</v>
      </c>
      <c r="EL107" t="s">
        <v>116</v>
      </c>
      <c r="EM107" t="s">
        <v>107</v>
      </c>
      <c r="EP107" t="s">
        <v>193</v>
      </c>
      <c r="EQ107">
        <v>0</v>
      </c>
      <c r="ER107">
        <v>11643.37</v>
      </c>
      <c r="ES107">
        <v>10060.04</v>
      </c>
      <c r="ET107">
        <v>355.1</v>
      </c>
      <c r="EU107">
        <v>55.49</v>
      </c>
      <c r="EV107">
        <v>1228.23</v>
      </c>
      <c r="EW107">
        <v>143.99</v>
      </c>
      <c r="EX107">
        <v>4.11</v>
      </c>
    </row>
    <row r="108" spans="1:154" ht="12.75">
      <c r="A108">
        <v>18</v>
      </c>
      <c r="B108">
        <v>0</v>
      </c>
      <c r="C108">
        <v>206</v>
      </c>
      <c r="E108" t="s">
        <v>194</v>
      </c>
      <c r="F108" t="s">
        <v>195</v>
      </c>
      <c r="G108" t="s">
        <v>196</v>
      </c>
      <c r="H108" t="s">
        <v>197</v>
      </c>
      <c r="I108">
        <f>I107*J108</f>
        <v>-4.3848</v>
      </c>
      <c r="J108">
        <v>-5.04</v>
      </c>
      <c r="O108">
        <f t="shared" si="39"/>
        <v>-29048.55</v>
      </c>
      <c r="P108">
        <f t="shared" si="40"/>
        <v>-29048.55</v>
      </c>
      <c r="Q108">
        <f t="shared" si="41"/>
        <v>0</v>
      </c>
      <c r="R108">
        <f t="shared" si="42"/>
        <v>0</v>
      </c>
      <c r="S108">
        <f t="shared" si="43"/>
        <v>0</v>
      </c>
      <c r="T108">
        <f t="shared" si="44"/>
        <v>0</v>
      </c>
      <c r="U108">
        <f t="shared" si="45"/>
        <v>0</v>
      </c>
      <c r="V108">
        <f t="shared" si="46"/>
        <v>0</v>
      </c>
      <c r="W108">
        <f t="shared" si="47"/>
        <v>0</v>
      </c>
      <c r="X108">
        <f t="shared" si="48"/>
        <v>0</v>
      </c>
      <c r="Y108">
        <f t="shared" si="49"/>
        <v>0</v>
      </c>
      <c r="AA108">
        <v>0</v>
      </c>
      <c r="AB108">
        <f t="shared" si="50"/>
        <v>1752.6</v>
      </c>
      <c r="AC108">
        <f aca="true" t="shared" si="72" ref="AC108:AJ109">AL108</f>
        <v>1752.6</v>
      </c>
      <c r="AD108">
        <f t="shared" si="72"/>
        <v>0</v>
      </c>
      <c r="AE108">
        <f t="shared" si="72"/>
        <v>0</v>
      </c>
      <c r="AF108">
        <f t="shared" si="72"/>
        <v>0</v>
      </c>
      <c r="AG108">
        <f t="shared" si="72"/>
        <v>0</v>
      </c>
      <c r="AH108">
        <f t="shared" si="72"/>
        <v>0</v>
      </c>
      <c r="AI108">
        <f t="shared" si="72"/>
        <v>0</v>
      </c>
      <c r="AJ108">
        <f t="shared" si="72"/>
        <v>0</v>
      </c>
      <c r="AK108">
        <v>1752.6</v>
      </c>
      <c r="AL108">
        <v>1752.6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f t="shared" si="53"/>
        <v>114.68</v>
      </c>
      <c r="AU108">
        <f t="shared" si="54"/>
        <v>80</v>
      </c>
      <c r="AV108">
        <v>1</v>
      </c>
      <c r="AW108">
        <v>1</v>
      </c>
      <c r="AX108">
        <v>1</v>
      </c>
      <c r="AY108">
        <v>1</v>
      </c>
      <c r="AZ108">
        <v>5.57</v>
      </c>
      <c r="BA108">
        <v>10.54</v>
      </c>
      <c r="BB108">
        <v>5.49</v>
      </c>
      <c r="BC108">
        <v>3.78</v>
      </c>
      <c r="BH108">
        <v>3</v>
      </c>
      <c r="BI108">
        <v>1</v>
      </c>
      <c r="BJ108" t="s">
        <v>198</v>
      </c>
      <c r="BM108">
        <v>14</v>
      </c>
      <c r="BN108">
        <v>0</v>
      </c>
      <c r="BO108" t="s">
        <v>189</v>
      </c>
      <c r="BP108">
        <v>1</v>
      </c>
      <c r="BQ108">
        <v>2</v>
      </c>
      <c r="BR108">
        <v>0</v>
      </c>
      <c r="BS108">
        <v>10.54</v>
      </c>
      <c r="BT108">
        <v>1</v>
      </c>
      <c r="BU108">
        <v>1</v>
      </c>
      <c r="BV108">
        <v>1</v>
      </c>
      <c r="BW108">
        <v>1</v>
      </c>
      <c r="BX108">
        <v>1</v>
      </c>
      <c r="BZ108">
        <v>114.68</v>
      </c>
      <c r="CA108">
        <v>80</v>
      </c>
      <c r="CF108">
        <v>0</v>
      </c>
      <c r="CG108">
        <v>0</v>
      </c>
      <c r="CM108">
        <v>0</v>
      </c>
      <c r="CO108">
        <v>0</v>
      </c>
      <c r="CP108">
        <f t="shared" si="55"/>
        <v>-29048.55</v>
      </c>
      <c r="CQ108">
        <f t="shared" si="56"/>
        <v>6624.8279999999995</v>
      </c>
      <c r="CR108">
        <f t="shared" si="57"/>
        <v>0</v>
      </c>
      <c r="CS108">
        <f t="shared" si="58"/>
        <v>0</v>
      </c>
      <c r="CT108">
        <f t="shared" si="59"/>
        <v>0</v>
      </c>
      <c r="CU108">
        <f t="shared" si="60"/>
        <v>0</v>
      </c>
      <c r="CV108">
        <f t="shared" si="61"/>
        <v>0</v>
      </c>
      <c r="CW108">
        <f t="shared" si="62"/>
        <v>0</v>
      </c>
      <c r="CX108">
        <f t="shared" si="63"/>
        <v>0</v>
      </c>
      <c r="CY108">
        <f t="shared" si="64"/>
        <v>0</v>
      </c>
      <c r="CZ108">
        <f t="shared" si="65"/>
        <v>0</v>
      </c>
      <c r="DN108">
        <v>0</v>
      </c>
      <c r="DO108">
        <v>0</v>
      </c>
      <c r="DP108">
        <v>1</v>
      </c>
      <c r="DQ108">
        <v>1</v>
      </c>
      <c r="DR108">
        <v>1</v>
      </c>
      <c r="DS108">
        <v>1</v>
      </c>
      <c r="DT108">
        <v>1</v>
      </c>
      <c r="DU108">
        <v>1010</v>
      </c>
      <c r="DV108" t="s">
        <v>197</v>
      </c>
      <c r="DW108" t="s">
        <v>197</v>
      </c>
      <c r="DX108">
        <v>1000</v>
      </c>
      <c r="EE108">
        <v>5677327</v>
      </c>
      <c r="EF108">
        <v>2</v>
      </c>
      <c r="EG108" t="s">
        <v>25</v>
      </c>
      <c r="EH108">
        <v>0</v>
      </c>
      <c r="EJ108">
        <v>1</v>
      </c>
      <c r="EK108">
        <v>14</v>
      </c>
      <c r="EL108" t="s">
        <v>116</v>
      </c>
      <c r="EM108" t="s">
        <v>107</v>
      </c>
      <c r="EQ108">
        <v>0</v>
      </c>
      <c r="ER108">
        <v>1752.6</v>
      </c>
      <c r="ES108">
        <v>1752.6</v>
      </c>
      <c r="ET108">
        <v>0</v>
      </c>
      <c r="EU108">
        <v>0</v>
      </c>
      <c r="EV108">
        <v>0</v>
      </c>
      <c r="EW108">
        <v>0</v>
      </c>
      <c r="EX108">
        <v>0</v>
      </c>
    </row>
    <row r="109" spans="1:154" ht="12.75">
      <c r="A109">
        <v>18</v>
      </c>
      <c r="B109">
        <v>0</v>
      </c>
      <c r="C109">
        <v>208</v>
      </c>
      <c r="E109" t="s">
        <v>199</v>
      </c>
      <c r="F109" t="s">
        <v>56</v>
      </c>
      <c r="G109" t="s">
        <v>200</v>
      </c>
      <c r="H109" t="s">
        <v>197</v>
      </c>
      <c r="I109">
        <f>I107*J109</f>
        <v>4.3848</v>
      </c>
      <c r="J109">
        <v>5.04</v>
      </c>
      <c r="O109">
        <f t="shared" si="39"/>
        <v>32332.33</v>
      </c>
      <c r="P109">
        <f t="shared" si="40"/>
        <v>32332.33</v>
      </c>
      <c r="Q109">
        <f t="shared" si="41"/>
        <v>0</v>
      </c>
      <c r="R109">
        <f t="shared" si="42"/>
        <v>0</v>
      </c>
      <c r="S109">
        <f t="shared" si="43"/>
        <v>0</v>
      </c>
      <c r="T109">
        <f t="shared" si="44"/>
        <v>0</v>
      </c>
      <c r="U109">
        <f t="shared" si="45"/>
        <v>0</v>
      </c>
      <c r="V109">
        <f t="shared" si="46"/>
        <v>0</v>
      </c>
      <c r="W109">
        <f t="shared" si="47"/>
        <v>0</v>
      </c>
      <c r="X109">
        <f t="shared" si="48"/>
        <v>0</v>
      </c>
      <c r="Y109">
        <f t="shared" si="49"/>
        <v>0</v>
      </c>
      <c r="AA109">
        <v>0</v>
      </c>
      <c r="AB109">
        <f t="shared" si="50"/>
        <v>7373.73</v>
      </c>
      <c r="AC109">
        <f t="shared" si="72"/>
        <v>7373.73</v>
      </c>
      <c r="AD109">
        <f t="shared" si="72"/>
        <v>0</v>
      </c>
      <c r="AE109">
        <f t="shared" si="72"/>
        <v>0</v>
      </c>
      <c r="AF109">
        <f t="shared" si="72"/>
        <v>0</v>
      </c>
      <c r="AG109">
        <f t="shared" si="72"/>
        <v>0</v>
      </c>
      <c r="AH109">
        <f t="shared" si="72"/>
        <v>0</v>
      </c>
      <c r="AI109">
        <f t="shared" si="72"/>
        <v>0</v>
      </c>
      <c r="AJ109">
        <f t="shared" si="72"/>
        <v>0</v>
      </c>
      <c r="AK109">
        <v>7373.73</v>
      </c>
      <c r="AL109">
        <v>7373.73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f t="shared" si="53"/>
        <v>114.68</v>
      </c>
      <c r="AU109">
        <f t="shared" si="54"/>
        <v>80</v>
      </c>
      <c r="AV109">
        <v>1</v>
      </c>
      <c r="AW109">
        <v>1</v>
      </c>
      <c r="AX109">
        <v>1</v>
      </c>
      <c r="AY109">
        <v>1</v>
      </c>
      <c r="AZ109">
        <v>5.57</v>
      </c>
      <c r="BA109">
        <v>10.54</v>
      </c>
      <c r="BB109">
        <v>5.49</v>
      </c>
      <c r="BC109">
        <v>1</v>
      </c>
      <c r="BH109">
        <v>3</v>
      </c>
      <c r="BI109">
        <v>1</v>
      </c>
      <c r="BM109">
        <v>14</v>
      </c>
      <c r="BN109">
        <v>0</v>
      </c>
      <c r="BO109" t="s">
        <v>189</v>
      </c>
      <c r="BP109">
        <v>1</v>
      </c>
      <c r="BQ109">
        <v>2</v>
      </c>
      <c r="BR109">
        <v>0</v>
      </c>
      <c r="BS109">
        <v>10.54</v>
      </c>
      <c r="BT109">
        <v>1</v>
      </c>
      <c r="BU109">
        <v>1</v>
      </c>
      <c r="BV109">
        <v>1</v>
      </c>
      <c r="BW109">
        <v>1</v>
      </c>
      <c r="BX109">
        <v>1</v>
      </c>
      <c r="BZ109">
        <v>114.68</v>
      </c>
      <c r="CA109">
        <v>80</v>
      </c>
      <c r="CF109">
        <v>0</v>
      </c>
      <c r="CG109">
        <v>0</v>
      </c>
      <c r="CM109">
        <v>0</v>
      </c>
      <c r="CO109">
        <v>0</v>
      </c>
      <c r="CP109">
        <f t="shared" si="55"/>
        <v>32332.33</v>
      </c>
      <c r="CQ109">
        <f t="shared" si="56"/>
        <v>7373.73</v>
      </c>
      <c r="CR109">
        <f t="shared" si="57"/>
        <v>0</v>
      </c>
      <c r="CS109">
        <f t="shared" si="58"/>
        <v>0</v>
      </c>
      <c r="CT109">
        <f t="shared" si="59"/>
        <v>0</v>
      </c>
      <c r="CU109">
        <f t="shared" si="60"/>
        <v>0</v>
      </c>
      <c r="CV109">
        <f t="shared" si="61"/>
        <v>0</v>
      </c>
      <c r="CW109">
        <f t="shared" si="62"/>
        <v>0</v>
      </c>
      <c r="CX109">
        <f t="shared" si="63"/>
        <v>0</v>
      </c>
      <c r="CY109">
        <f t="shared" si="64"/>
        <v>0</v>
      </c>
      <c r="CZ109">
        <f t="shared" si="65"/>
        <v>0</v>
      </c>
      <c r="DN109">
        <v>0</v>
      </c>
      <c r="DO109">
        <v>0</v>
      </c>
      <c r="DP109">
        <v>1</v>
      </c>
      <c r="DQ109">
        <v>1</v>
      </c>
      <c r="DR109">
        <v>1</v>
      </c>
      <c r="DS109">
        <v>1</v>
      </c>
      <c r="DT109">
        <v>1</v>
      </c>
      <c r="DU109">
        <v>1010</v>
      </c>
      <c r="DV109" t="s">
        <v>197</v>
      </c>
      <c r="DW109" t="s">
        <v>197</v>
      </c>
      <c r="DX109">
        <v>1000</v>
      </c>
      <c r="EE109">
        <v>5677327</v>
      </c>
      <c r="EF109">
        <v>2</v>
      </c>
      <c r="EG109" t="s">
        <v>25</v>
      </c>
      <c r="EH109">
        <v>0</v>
      </c>
      <c r="EJ109">
        <v>1</v>
      </c>
      <c r="EK109">
        <v>14</v>
      </c>
      <c r="EL109" t="s">
        <v>116</v>
      </c>
      <c r="EM109" t="s">
        <v>107</v>
      </c>
      <c r="EQ109">
        <v>0</v>
      </c>
      <c r="ER109">
        <v>7373.73</v>
      </c>
      <c r="ES109">
        <v>7373.73</v>
      </c>
      <c r="ET109">
        <v>0</v>
      </c>
      <c r="EU109">
        <v>0</v>
      </c>
      <c r="EV109">
        <v>0</v>
      </c>
      <c r="EW109">
        <v>0</v>
      </c>
      <c r="EX109">
        <v>0</v>
      </c>
    </row>
    <row r="110" spans="1:154" ht="12.75">
      <c r="A110">
        <v>17</v>
      </c>
      <c r="B110">
        <v>0</v>
      </c>
      <c r="C110">
        <f>ROW(SmtRes!A216)</f>
        <v>216</v>
      </c>
      <c r="D110">
        <f>ROW(EtalonRes!A216)</f>
        <v>216</v>
      </c>
      <c r="E110" t="s">
        <v>117</v>
      </c>
      <c r="F110" t="s">
        <v>201</v>
      </c>
      <c r="G110" t="s">
        <v>202</v>
      </c>
      <c r="H110" t="s">
        <v>203</v>
      </c>
      <c r="I110">
        <v>2.38</v>
      </c>
      <c r="J110">
        <v>0</v>
      </c>
      <c r="O110">
        <f t="shared" si="39"/>
        <v>192255.01</v>
      </c>
      <c r="P110">
        <f t="shared" si="40"/>
        <v>163903.35</v>
      </c>
      <c r="Q110">
        <f t="shared" si="41"/>
        <v>1538.09</v>
      </c>
      <c r="R110">
        <f t="shared" si="42"/>
        <v>199.93</v>
      </c>
      <c r="S110">
        <f t="shared" si="43"/>
        <v>26813.57</v>
      </c>
      <c r="T110">
        <f t="shared" si="44"/>
        <v>0</v>
      </c>
      <c r="U110">
        <f t="shared" si="45"/>
        <v>280.17359999999996</v>
      </c>
      <c r="V110">
        <f t="shared" si="46"/>
        <v>3.4985999999999997</v>
      </c>
      <c r="W110">
        <f t="shared" si="47"/>
        <v>0</v>
      </c>
      <c r="X110">
        <f t="shared" si="48"/>
        <v>39358.67</v>
      </c>
      <c r="Y110">
        <f t="shared" si="49"/>
        <v>27013.5</v>
      </c>
      <c r="AA110">
        <v>0</v>
      </c>
      <c r="AB110">
        <f t="shared" si="50"/>
        <v>15255.81</v>
      </c>
      <c r="AC110">
        <f>(ES110)</f>
        <v>14054.48</v>
      </c>
      <c r="AD110">
        <f>(ET110)</f>
        <v>132.43</v>
      </c>
      <c r="AE110">
        <f>(EU110)</f>
        <v>7.97</v>
      </c>
      <c r="AF110">
        <f>(EV110)</f>
        <v>1068.9</v>
      </c>
      <c r="AG110">
        <f>(AP110)</f>
        <v>0</v>
      </c>
      <c r="AH110">
        <f>(EW110)</f>
        <v>117.72</v>
      </c>
      <c r="AI110">
        <f>(EX110)</f>
        <v>1.47</v>
      </c>
      <c r="AJ110">
        <f>(AS110)</f>
        <v>0</v>
      </c>
      <c r="AK110">
        <v>15255.81</v>
      </c>
      <c r="AL110">
        <v>14054.48</v>
      </c>
      <c r="AM110">
        <v>132.43</v>
      </c>
      <c r="AN110">
        <v>7.97</v>
      </c>
      <c r="AO110">
        <v>1068.9</v>
      </c>
      <c r="AP110">
        <v>0</v>
      </c>
      <c r="AQ110">
        <v>117.72</v>
      </c>
      <c r="AR110">
        <v>1.47</v>
      </c>
      <c r="AS110">
        <v>0</v>
      </c>
      <c r="AT110">
        <f t="shared" si="53"/>
        <v>145.7</v>
      </c>
      <c r="AU110">
        <f t="shared" si="54"/>
        <v>100</v>
      </c>
      <c r="AV110">
        <v>1</v>
      </c>
      <c r="AW110">
        <v>1</v>
      </c>
      <c r="AX110">
        <v>1</v>
      </c>
      <c r="AY110">
        <v>1</v>
      </c>
      <c r="AZ110">
        <v>6.04</v>
      </c>
      <c r="BA110">
        <v>10.54</v>
      </c>
      <c r="BB110">
        <v>4.88</v>
      </c>
      <c r="BC110">
        <v>4.9</v>
      </c>
      <c r="BH110">
        <v>0</v>
      </c>
      <c r="BI110">
        <v>1</v>
      </c>
      <c r="BJ110" t="s">
        <v>204</v>
      </c>
      <c r="BM110">
        <v>12</v>
      </c>
      <c r="BN110">
        <v>0</v>
      </c>
      <c r="BO110" t="s">
        <v>201</v>
      </c>
      <c r="BP110">
        <v>1</v>
      </c>
      <c r="BQ110">
        <v>2</v>
      </c>
      <c r="BR110">
        <v>0</v>
      </c>
      <c r="BS110">
        <v>10.54</v>
      </c>
      <c r="BT110">
        <v>1</v>
      </c>
      <c r="BU110">
        <v>1</v>
      </c>
      <c r="BV110">
        <v>1</v>
      </c>
      <c r="BW110">
        <v>1</v>
      </c>
      <c r="BX110">
        <v>1</v>
      </c>
      <c r="BZ110">
        <v>145.7</v>
      </c>
      <c r="CA110">
        <v>100</v>
      </c>
      <c r="CF110">
        <v>0</v>
      </c>
      <c r="CG110">
        <v>0</v>
      </c>
      <c r="CM110">
        <v>0</v>
      </c>
      <c r="CO110">
        <v>0</v>
      </c>
      <c r="CP110">
        <f t="shared" si="55"/>
        <v>192255.01</v>
      </c>
      <c r="CQ110">
        <f t="shared" si="56"/>
        <v>68866.952</v>
      </c>
      <c r="CR110">
        <f t="shared" si="57"/>
        <v>646.2584</v>
      </c>
      <c r="CS110">
        <f t="shared" si="58"/>
        <v>84.00379999999998</v>
      </c>
      <c r="CT110">
        <f t="shared" si="59"/>
        <v>11266.206</v>
      </c>
      <c r="CU110">
        <f t="shared" si="60"/>
        <v>0</v>
      </c>
      <c r="CV110">
        <f t="shared" si="61"/>
        <v>117.72</v>
      </c>
      <c r="CW110">
        <f t="shared" si="62"/>
        <v>1.47</v>
      </c>
      <c r="CX110">
        <f t="shared" si="63"/>
        <v>0</v>
      </c>
      <c r="CY110">
        <f t="shared" si="64"/>
        <v>39358.669499999996</v>
      </c>
      <c r="CZ110">
        <f t="shared" si="65"/>
        <v>27013.5</v>
      </c>
      <c r="DN110">
        <v>0</v>
      </c>
      <c r="DO110">
        <v>0</v>
      </c>
      <c r="DP110">
        <v>1</v>
      </c>
      <c r="DQ110">
        <v>1</v>
      </c>
      <c r="DR110">
        <v>1</v>
      </c>
      <c r="DS110">
        <v>1</v>
      </c>
      <c r="DT110">
        <v>1</v>
      </c>
      <c r="DU110">
        <v>1003</v>
      </c>
      <c r="DV110" t="s">
        <v>203</v>
      </c>
      <c r="DW110" t="s">
        <v>205</v>
      </c>
      <c r="DX110">
        <v>100</v>
      </c>
      <c r="EE110">
        <v>5677326</v>
      </c>
      <c r="EF110">
        <v>2</v>
      </c>
      <c r="EG110" t="s">
        <v>25</v>
      </c>
      <c r="EH110">
        <v>0</v>
      </c>
      <c r="EJ110">
        <v>1</v>
      </c>
      <c r="EK110">
        <v>12</v>
      </c>
      <c r="EL110" t="s">
        <v>206</v>
      </c>
      <c r="EM110" t="s">
        <v>207</v>
      </c>
      <c r="EP110" t="s">
        <v>208</v>
      </c>
      <c r="EQ110">
        <v>0</v>
      </c>
      <c r="ER110">
        <v>15255.81</v>
      </c>
      <c r="ES110">
        <v>14054.48</v>
      </c>
      <c r="ET110">
        <v>132.43</v>
      </c>
      <c r="EU110">
        <v>7.97</v>
      </c>
      <c r="EV110">
        <v>1068.9</v>
      </c>
      <c r="EW110">
        <v>117.72</v>
      </c>
      <c r="EX110">
        <v>1.47</v>
      </c>
    </row>
    <row r="111" spans="1:154" ht="12.75">
      <c r="A111">
        <v>18</v>
      </c>
      <c r="B111">
        <v>0</v>
      </c>
      <c r="C111">
        <v>214</v>
      </c>
      <c r="E111" t="s">
        <v>121</v>
      </c>
      <c r="F111" t="s">
        <v>209</v>
      </c>
      <c r="G111" t="s">
        <v>210</v>
      </c>
      <c r="H111" t="s">
        <v>40</v>
      </c>
      <c r="I111">
        <f>I110*J111</f>
        <v>-238</v>
      </c>
      <c r="J111">
        <v>-100</v>
      </c>
      <c r="O111">
        <f t="shared" si="39"/>
        <v>-162486.65</v>
      </c>
      <c r="P111">
        <f t="shared" si="40"/>
        <v>-162486.65</v>
      </c>
      <c r="Q111">
        <f t="shared" si="41"/>
        <v>0</v>
      </c>
      <c r="R111">
        <f t="shared" si="42"/>
        <v>0</v>
      </c>
      <c r="S111">
        <f t="shared" si="43"/>
        <v>0</v>
      </c>
      <c r="T111">
        <f t="shared" si="44"/>
        <v>0</v>
      </c>
      <c r="U111">
        <f t="shared" si="45"/>
        <v>0</v>
      </c>
      <c r="V111">
        <f t="shared" si="46"/>
        <v>0</v>
      </c>
      <c r="W111">
        <f t="shared" si="47"/>
        <v>0</v>
      </c>
      <c r="X111">
        <f t="shared" si="48"/>
        <v>0</v>
      </c>
      <c r="Y111">
        <f t="shared" si="49"/>
        <v>0</v>
      </c>
      <c r="AA111">
        <v>0</v>
      </c>
      <c r="AB111">
        <f t="shared" si="50"/>
        <v>139.33</v>
      </c>
      <c r="AC111">
        <f aca="true" t="shared" si="73" ref="AC111:AJ113">AL111</f>
        <v>139.33</v>
      </c>
      <c r="AD111">
        <f t="shared" si="73"/>
        <v>0</v>
      </c>
      <c r="AE111">
        <f t="shared" si="73"/>
        <v>0</v>
      </c>
      <c r="AF111">
        <f t="shared" si="73"/>
        <v>0</v>
      </c>
      <c r="AG111">
        <f t="shared" si="73"/>
        <v>0</v>
      </c>
      <c r="AH111">
        <f t="shared" si="73"/>
        <v>0</v>
      </c>
      <c r="AI111">
        <f t="shared" si="73"/>
        <v>0</v>
      </c>
      <c r="AJ111">
        <f t="shared" si="73"/>
        <v>0</v>
      </c>
      <c r="AK111">
        <v>139.33</v>
      </c>
      <c r="AL111">
        <v>139.33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f t="shared" si="53"/>
        <v>145.7</v>
      </c>
      <c r="AU111">
        <f t="shared" si="54"/>
        <v>100</v>
      </c>
      <c r="AV111">
        <v>1</v>
      </c>
      <c r="AW111">
        <v>1</v>
      </c>
      <c r="AX111">
        <v>1</v>
      </c>
      <c r="AY111">
        <v>1</v>
      </c>
      <c r="AZ111">
        <v>6.04</v>
      </c>
      <c r="BA111">
        <v>10.54</v>
      </c>
      <c r="BB111">
        <v>4.88</v>
      </c>
      <c r="BC111">
        <v>4.9</v>
      </c>
      <c r="BH111">
        <v>3</v>
      </c>
      <c r="BI111">
        <v>1</v>
      </c>
      <c r="BJ111" t="s">
        <v>211</v>
      </c>
      <c r="BM111">
        <v>12</v>
      </c>
      <c r="BN111">
        <v>0</v>
      </c>
      <c r="BO111" t="s">
        <v>201</v>
      </c>
      <c r="BP111">
        <v>1</v>
      </c>
      <c r="BQ111">
        <v>2</v>
      </c>
      <c r="BR111">
        <v>0</v>
      </c>
      <c r="BS111">
        <v>10.54</v>
      </c>
      <c r="BT111">
        <v>1</v>
      </c>
      <c r="BU111">
        <v>1</v>
      </c>
      <c r="BV111">
        <v>1</v>
      </c>
      <c r="BW111">
        <v>1</v>
      </c>
      <c r="BX111">
        <v>1</v>
      </c>
      <c r="BZ111">
        <v>145.7</v>
      </c>
      <c r="CA111">
        <v>100</v>
      </c>
      <c r="CF111">
        <v>0</v>
      </c>
      <c r="CG111">
        <v>0</v>
      </c>
      <c r="CM111">
        <v>0</v>
      </c>
      <c r="CO111">
        <v>0</v>
      </c>
      <c r="CP111">
        <f t="shared" si="55"/>
        <v>-162486.65</v>
      </c>
      <c r="CQ111">
        <f t="shared" si="56"/>
        <v>682.7170000000001</v>
      </c>
      <c r="CR111">
        <f t="shared" si="57"/>
        <v>0</v>
      </c>
      <c r="CS111">
        <f t="shared" si="58"/>
        <v>0</v>
      </c>
      <c r="CT111">
        <f t="shared" si="59"/>
        <v>0</v>
      </c>
      <c r="CU111">
        <f t="shared" si="60"/>
        <v>0</v>
      </c>
      <c r="CV111">
        <f t="shared" si="61"/>
        <v>0</v>
      </c>
      <c r="CW111">
        <f t="shared" si="62"/>
        <v>0</v>
      </c>
      <c r="CX111">
        <f t="shared" si="63"/>
        <v>0</v>
      </c>
      <c r="CY111">
        <f t="shared" si="64"/>
        <v>0</v>
      </c>
      <c r="CZ111">
        <f t="shared" si="65"/>
        <v>0</v>
      </c>
      <c r="DN111">
        <v>0</v>
      </c>
      <c r="DO111">
        <v>0</v>
      </c>
      <c r="DP111">
        <v>1</v>
      </c>
      <c r="DQ111">
        <v>1</v>
      </c>
      <c r="DR111">
        <v>1</v>
      </c>
      <c r="DS111">
        <v>1</v>
      </c>
      <c r="DT111">
        <v>1</v>
      </c>
      <c r="DU111">
        <v>1003</v>
      </c>
      <c r="DV111" t="s">
        <v>40</v>
      </c>
      <c r="DW111" t="s">
        <v>40</v>
      </c>
      <c r="DX111">
        <v>1</v>
      </c>
      <c r="EE111">
        <v>5677326</v>
      </c>
      <c r="EF111">
        <v>2</v>
      </c>
      <c r="EG111" t="s">
        <v>25</v>
      </c>
      <c r="EH111">
        <v>0</v>
      </c>
      <c r="EJ111">
        <v>1</v>
      </c>
      <c r="EK111">
        <v>12</v>
      </c>
      <c r="EL111" t="s">
        <v>206</v>
      </c>
      <c r="EM111" t="s">
        <v>207</v>
      </c>
      <c r="EQ111">
        <v>0</v>
      </c>
      <c r="ER111">
        <v>139.33</v>
      </c>
      <c r="ES111">
        <v>139.33</v>
      </c>
      <c r="ET111">
        <v>0</v>
      </c>
      <c r="EU111">
        <v>0</v>
      </c>
      <c r="EV111">
        <v>0</v>
      </c>
      <c r="EW111">
        <v>0</v>
      </c>
      <c r="EX111">
        <v>0</v>
      </c>
    </row>
    <row r="112" spans="1:154" ht="12.75">
      <c r="A112">
        <v>18</v>
      </c>
      <c r="B112">
        <v>0</v>
      </c>
      <c r="C112">
        <v>215</v>
      </c>
      <c r="E112" t="s">
        <v>125</v>
      </c>
      <c r="F112" t="s">
        <v>56</v>
      </c>
      <c r="G112" t="s">
        <v>212</v>
      </c>
      <c r="H112" t="s">
        <v>213</v>
      </c>
      <c r="I112">
        <f>I110*J112</f>
        <v>31</v>
      </c>
      <c r="J112">
        <v>13.025210084033613</v>
      </c>
      <c r="O112">
        <f t="shared" si="39"/>
        <v>25213.23</v>
      </c>
      <c r="P112">
        <f t="shared" si="40"/>
        <v>25213.23</v>
      </c>
      <c r="Q112">
        <f t="shared" si="41"/>
        <v>0</v>
      </c>
      <c r="R112">
        <f t="shared" si="42"/>
        <v>0</v>
      </c>
      <c r="S112">
        <f t="shared" si="43"/>
        <v>0</v>
      </c>
      <c r="T112">
        <f t="shared" si="44"/>
        <v>0</v>
      </c>
      <c r="U112">
        <f t="shared" si="45"/>
        <v>0</v>
      </c>
      <c r="V112">
        <f t="shared" si="46"/>
        <v>0</v>
      </c>
      <c r="W112">
        <f t="shared" si="47"/>
        <v>0</v>
      </c>
      <c r="X112">
        <f t="shared" si="48"/>
        <v>0</v>
      </c>
      <c r="Y112">
        <f t="shared" si="49"/>
        <v>0</v>
      </c>
      <c r="AA112">
        <v>0</v>
      </c>
      <c r="AB112">
        <f t="shared" si="50"/>
        <v>813.33</v>
      </c>
      <c r="AC112">
        <f t="shared" si="73"/>
        <v>813.33</v>
      </c>
      <c r="AD112">
        <f t="shared" si="73"/>
        <v>0</v>
      </c>
      <c r="AE112">
        <f t="shared" si="73"/>
        <v>0</v>
      </c>
      <c r="AF112">
        <f t="shared" si="73"/>
        <v>0</v>
      </c>
      <c r="AG112">
        <f t="shared" si="73"/>
        <v>0</v>
      </c>
      <c r="AH112">
        <f t="shared" si="73"/>
        <v>0</v>
      </c>
      <c r="AI112">
        <f t="shared" si="73"/>
        <v>0</v>
      </c>
      <c r="AJ112">
        <f t="shared" si="73"/>
        <v>0</v>
      </c>
      <c r="AK112">
        <v>813.33</v>
      </c>
      <c r="AL112">
        <v>813.33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f t="shared" si="53"/>
        <v>145.7</v>
      </c>
      <c r="AU112">
        <f t="shared" si="54"/>
        <v>100</v>
      </c>
      <c r="AV112">
        <v>1</v>
      </c>
      <c r="AW112">
        <v>1</v>
      </c>
      <c r="AX112">
        <v>1</v>
      </c>
      <c r="AY112">
        <v>1</v>
      </c>
      <c r="AZ112">
        <v>6.04</v>
      </c>
      <c r="BA112">
        <v>10.54</v>
      </c>
      <c r="BB112">
        <v>4.88</v>
      </c>
      <c r="BC112">
        <v>1</v>
      </c>
      <c r="BH112">
        <v>3</v>
      </c>
      <c r="BI112">
        <v>1</v>
      </c>
      <c r="BM112">
        <v>12</v>
      </c>
      <c r="BN112">
        <v>0</v>
      </c>
      <c r="BO112" t="s">
        <v>201</v>
      </c>
      <c r="BP112">
        <v>1</v>
      </c>
      <c r="BQ112">
        <v>2</v>
      </c>
      <c r="BR112">
        <v>0</v>
      </c>
      <c r="BS112">
        <v>10.54</v>
      </c>
      <c r="BT112">
        <v>1</v>
      </c>
      <c r="BU112">
        <v>1</v>
      </c>
      <c r="BV112">
        <v>1</v>
      </c>
      <c r="BW112">
        <v>1</v>
      </c>
      <c r="BX112">
        <v>1</v>
      </c>
      <c r="BZ112">
        <v>145.7</v>
      </c>
      <c r="CA112">
        <v>100</v>
      </c>
      <c r="CF112">
        <v>0</v>
      </c>
      <c r="CG112">
        <v>0</v>
      </c>
      <c r="CM112">
        <v>0</v>
      </c>
      <c r="CO112">
        <v>0</v>
      </c>
      <c r="CP112">
        <f t="shared" si="55"/>
        <v>25213.23</v>
      </c>
      <c r="CQ112">
        <f t="shared" si="56"/>
        <v>813.33</v>
      </c>
      <c r="CR112">
        <f t="shared" si="57"/>
        <v>0</v>
      </c>
      <c r="CS112">
        <f t="shared" si="58"/>
        <v>0</v>
      </c>
      <c r="CT112">
        <f t="shared" si="59"/>
        <v>0</v>
      </c>
      <c r="CU112">
        <f t="shared" si="60"/>
        <v>0</v>
      </c>
      <c r="CV112">
        <f t="shared" si="61"/>
        <v>0</v>
      </c>
      <c r="CW112">
        <f t="shared" si="62"/>
        <v>0</v>
      </c>
      <c r="CX112">
        <f t="shared" si="63"/>
        <v>0</v>
      </c>
      <c r="CY112">
        <f t="shared" si="64"/>
        <v>0</v>
      </c>
      <c r="CZ112">
        <f t="shared" si="65"/>
        <v>0</v>
      </c>
      <c r="DN112">
        <v>0</v>
      </c>
      <c r="DO112">
        <v>0</v>
      </c>
      <c r="DP112">
        <v>1</v>
      </c>
      <c r="DQ112">
        <v>1</v>
      </c>
      <c r="DR112">
        <v>1</v>
      </c>
      <c r="DS112">
        <v>1</v>
      </c>
      <c r="DT112">
        <v>1</v>
      </c>
      <c r="DU112">
        <v>1010</v>
      </c>
      <c r="DV112" t="s">
        <v>213</v>
      </c>
      <c r="DW112" t="s">
        <v>213</v>
      </c>
      <c r="DX112">
        <v>1</v>
      </c>
      <c r="EE112">
        <v>5677326</v>
      </c>
      <c r="EF112">
        <v>2</v>
      </c>
      <c r="EG112" t="s">
        <v>25</v>
      </c>
      <c r="EH112">
        <v>0</v>
      </c>
      <c r="EJ112">
        <v>1</v>
      </c>
      <c r="EK112">
        <v>12</v>
      </c>
      <c r="EL112" t="s">
        <v>206</v>
      </c>
      <c r="EM112" t="s">
        <v>207</v>
      </c>
      <c r="EQ112">
        <v>0</v>
      </c>
      <c r="ER112">
        <v>813.33</v>
      </c>
      <c r="ES112">
        <v>813.33</v>
      </c>
      <c r="ET112">
        <v>0</v>
      </c>
      <c r="EU112">
        <v>0</v>
      </c>
      <c r="EV112">
        <v>0</v>
      </c>
      <c r="EW112">
        <v>0</v>
      </c>
      <c r="EX112">
        <v>0</v>
      </c>
    </row>
    <row r="113" spans="1:154" ht="12.75">
      <c r="A113">
        <v>18</v>
      </c>
      <c r="B113">
        <v>0</v>
      </c>
      <c r="C113">
        <v>216</v>
      </c>
      <c r="E113" t="s">
        <v>214</v>
      </c>
      <c r="F113" t="s">
        <v>56</v>
      </c>
      <c r="G113" t="s">
        <v>215</v>
      </c>
      <c r="H113" t="s">
        <v>213</v>
      </c>
      <c r="I113">
        <f>I110*J113</f>
        <v>170</v>
      </c>
      <c r="J113">
        <v>71.42857142857143</v>
      </c>
      <c r="O113">
        <f t="shared" si="39"/>
        <v>155777.8</v>
      </c>
      <c r="P113">
        <f t="shared" si="40"/>
        <v>155777.8</v>
      </c>
      <c r="Q113">
        <f t="shared" si="41"/>
        <v>0</v>
      </c>
      <c r="R113">
        <f t="shared" si="42"/>
        <v>0</v>
      </c>
      <c r="S113">
        <f t="shared" si="43"/>
        <v>0</v>
      </c>
      <c r="T113">
        <f t="shared" si="44"/>
        <v>0</v>
      </c>
      <c r="U113">
        <f t="shared" si="45"/>
        <v>0</v>
      </c>
      <c r="V113">
        <f t="shared" si="46"/>
        <v>0</v>
      </c>
      <c r="W113">
        <f t="shared" si="47"/>
        <v>0</v>
      </c>
      <c r="X113">
        <f t="shared" si="48"/>
        <v>0</v>
      </c>
      <c r="Y113">
        <f t="shared" si="49"/>
        <v>0</v>
      </c>
      <c r="AA113">
        <v>0</v>
      </c>
      <c r="AB113">
        <f t="shared" si="50"/>
        <v>916.34</v>
      </c>
      <c r="AC113">
        <f t="shared" si="73"/>
        <v>916.34</v>
      </c>
      <c r="AD113">
        <f t="shared" si="73"/>
        <v>0</v>
      </c>
      <c r="AE113">
        <f t="shared" si="73"/>
        <v>0</v>
      </c>
      <c r="AF113">
        <f t="shared" si="73"/>
        <v>0</v>
      </c>
      <c r="AG113">
        <f t="shared" si="73"/>
        <v>0</v>
      </c>
      <c r="AH113">
        <f t="shared" si="73"/>
        <v>0</v>
      </c>
      <c r="AI113">
        <f t="shared" si="73"/>
        <v>0</v>
      </c>
      <c r="AJ113">
        <f t="shared" si="73"/>
        <v>0</v>
      </c>
      <c r="AK113">
        <v>916.34</v>
      </c>
      <c r="AL113">
        <v>916.34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f t="shared" si="53"/>
        <v>145.7</v>
      </c>
      <c r="AU113">
        <f t="shared" si="54"/>
        <v>100</v>
      </c>
      <c r="AV113">
        <v>1</v>
      </c>
      <c r="AW113">
        <v>1</v>
      </c>
      <c r="AX113">
        <v>1</v>
      </c>
      <c r="AY113">
        <v>1</v>
      </c>
      <c r="AZ113">
        <v>6.04</v>
      </c>
      <c r="BA113">
        <v>10.54</v>
      </c>
      <c r="BB113">
        <v>4.88</v>
      </c>
      <c r="BC113">
        <v>1</v>
      </c>
      <c r="BH113">
        <v>3</v>
      </c>
      <c r="BI113">
        <v>1</v>
      </c>
      <c r="BM113">
        <v>12</v>
      </c>
      <c r="BN113">
        <v>0</v>
      </c>
      <c r="BO113" t="s">
        <v>201</v>
      </c>
      <c r="BP113">
        <v>1</v>
      </c>
      <c r="BQ113">
        <v>2</v>
      </c>
      <c r="BR113">
        <v>0</v>
      </c>
      <c r="BS113">
        <v>10.54</v>
      </c>
      <c r="BT113">
        <v>1</v>
      </c>
      <c r="BU113">
        <v>1</v>
      </c>
      <c r="BV113">
        <v>1</v>
      </c>
      <c r="BW113">
        <v>1</v>
      </c>
      <c r="BX113">
        <v>1</v>
      </c>
      <c r="BZ113">
        <v>145.7</v>
      </c>
      <c r="CA113">
        <v>100</v>
      </c>
      <c r="CF113">
        <v>0</v>
      </c>
      <c r="CG113">
        <v>0</v>
      </c>
      <c r="CM113">
        <v>0</v>
      </c>
      <c r="CO113">
        <v>0</v>
      </c>
      <c r="CP113">
        <f t="shared" si="55"/>
        <v>155777.8</v>
      </c>
      <c r="CQ113">
        <f t="shared" si="56"/>
        <v>916.34</v>
      </c>
      <c r="CR113">
        <f t="shared" si="57"/>
        <v>0</v>
      </c>
      <c r="CS113">
        <f t="shared" si="58"/>
        <v>0</v>
      </c>
      <c r="CT113">
        <f t="shared" si="59"/>
        <v>0</v>
      </c>
      <c r="CU113">
        <f t="shared" si="60"/>
        <v>0</v>
      </c>
      <c r="CV113">
        <f t="shared" si="61"/>
        <v>0</v>
      </c>
      <c r="CW113">
        <f t="shared" si="62"/>
        <v>0</v>
      </c>
      <c r="CX113">
        <f t="shared" si="63"/>
        <v>0</v>
      </c>
      <c r="CY113">
        <f t="shared" si="64"/>
        <v>0</v>
      </c>
      <c r="CZ113">
        <f t="shared" si="65"/>
        <v>0</v>
      </c>
      <c r="DN113">
        <v>0</v>
      </c>
      <c r="DO113">
        <v>0</v>
      </c>
      <c r="DP113">
        <v>1</v>
      </c>
      <c r="DQ113">
        <v>1</v>
      </c>
      <c r="DR113">
        <v>1</v>
      </c>
      <c r="DS113">
        <v>1</v>
      </c>
      <c r="DT113">
        <v>1</v>
      </c>
      <c r="DU113">
        <v>1010</v>
      </c>
      <c r="DV113" t="s">
        <v>213</v>
      </c>
      <c r="DW113" t="s">
        <v>213</v>
      </c>
      <c r="DX113">
        <v>1</v>
      </c>
      <c r="EE113">
        <v>5677326</v>
      </c>
      <c r="EF113">
        <v>2</v>
      </c>
      <c r="EG113" t="s">
        <v>25</v>
      </c>
      <c r="EH113">
        <v>0</v>
      </c>
      <c r="EJ113">
        <v>1</v>
      </c>
      <c r="EK113">
        <v>12</v>
      </c>
      <c r="EL113" t="s">
        <v>206</v>
      </c>
      <c r="EM113" t="s">
        <v>207</v>
      </c>
      <c r="EQ113">
        <v>0</v>
      </c>
      <c r="ER113">
        <v>916.34</v>
      </c>
      <c r="ES113">
        <v>916.34</v>
      </c>
      <c r="ET113">
        <v>0</v>
      </c>
      <c r="EU113">
        <v>0</v>
      </c>
      <c r="EV113">
        <v>0</v>
      </c>
      <c r="EW113">
        <v>0</v>
      </c>
      <c r="EX113">
        <v>0</v>
      </c>
    </row>
    <row r="115" spans="1:39" ht="12.75">
      <c r="A115" s="2">
        <v>51</v>
      </c>
      <c r="B115" s="2">
        <f>B80</f>
        <v>0</v>
      </c>
      <c r="C115" s="2">
        <f>A80</f>
        <v>4</v>
      </c>
      <c r="D115" s="2">
        <f>ROW(A80)</f>
        <v>80</v>
      </c>
      <c r="E115" s="2"/>
      <c r="F115" s="2" t="str">
        <f>IF(F80&lt;&gt;"",F80,"")</f>
        <v>Новый раздел</v>
      </c>
      <c r="G115" s="2" t="str">
        <f>IF(G80&lt;&gt;"",G80,"")</f>
        <v>Устройство входов</v>
      </c>
      <c r="H115" s="2"/>
      <c r="I115" s="2"/>
      <c r="J115" s="2"/>
      <c r="K115" s="2"/>
      <c r="L115" s="2"/>
      <c r="M115" s="2"/>
      <c r="N115" s="2"/>
      <c r="O115" s="2">
        <f aca="true" t="shared" si="74" ref="O115:Y115">ROUND(AB115,2)</f>
        <v>1820769.86</v>
      </c>
      <c r="P115" s="2">
        <f t="shared" si="74"/>
        <v>1539390.4</v>
      </c>
      <c r="Q115" s="2">
        <f t="shared" si="74"/>
        <v>64053.06</v>
      </c>
      <c r="R115" s="2">
        <f t="shared" si="74"/>
        <v>13420.73</v>
      </c>
      <c r="S115" s="2">
        <f t="shared" si="74"/>
        <v>217326.4</v>
      </c>
      <c r="T115" s="2">
        <f t="shared" si="74"/>
        <v>0</v>
      </c>
      <c r="U115" s="2">
        <f t="shared" si="74"/>
        <v>2339.79</v>
      </c>
      <c r="V115" s="2">
        <f t="shared" si="74"/>
        <v>121.03</v>
      </c>
      <c r="W115" s="2">
        <f t="shared" si="74"/>
        <v>0</v>
      </c>
      <c r="X115" s="2">
        <f t="shared" si="74"/>
        <v>251200.92</v>
      </c>
      <c r="Y115" s="2">
        <f t="shared" si="74"/>
        <v>168320.24</v>
      </c>
      <c r="Z115" s="2"/>
      <c r="AA115" s="2"/>
      <c r="AB115" s="2">
        <f>ROUND(SUMIF(AA84:AA113,"=0",O84:O113),2)</f>
        <v>1820769.86</v>
      </c>
      <c r="AC115" s="2">
        <f>ROUND(SUMIF(AA84:AA113,"=0",P84:P113),2)</f>
        <v>1539390.4</v>
      </c>
      <c r="AD115" s="2">
        <f>ROUND(SUMIF(AA84:AA113,"=0",Q84:Q113),2)</f>
        <v>64053.06</v>
      </c>
      <c r="AE115" s="2">
        <f>ROUND(SUMIF(AA84:AA113,"=0",R84:R113),2)</f>
        <v>13420.73</v>
      </c>
      <c r="AF115" s="2">
        <f>ROUND(SUMIF(AA84:AA113,"=0",S84:S113),2)</f>
        <v>217326.4</v>
      </c>
      <c r="AG115" s="2">
        <f>ROUND(SUMIF(AA84:AA113,"=0",T84:T113),2)</f>
        <v>0</v>
      </c>
      <c r="AH115" s="2">
        <f>ROUND(SUMIF(AA84:AA113,"=0",U84:U113),2)</f>
        <v>2339.79</v>
      </c>
      <c r="AI115" s="2">
        <f>ROUND(SUMIF(AA84:AA113,"=0",V84:V113),2)</f>
        <v>121.03</v>
      </c>
      <c r="AJ115" s="2">
        <f>ROUND(SUMIF(AA84:AA113,"=0",W84:W113),2)</f>
        <v>0</v>
      </c>
      <c r="AK115" s="2">
        <f>ROUND(SUMIF(AA84:AA113,"=0",X84:X113),2)</f>
        <v>251200.92</v>
      </c>
      <c r="AL115" s="2">
        <f>ROUND(SUMIF(AA84:AA113,"=0",Y84:Y113),2)</f>
        <v>168320.24</v>
      </c>
      <c r="AM115" s="2">
        <v>0</v>
      </c>
    </row>
    <row r="117" spans="1:14" ht="12.75">
      <c r="A117" s="3">
        <v>50</v>
      </c>
      <c r="B117" s="3">
        <v>0</v>
      </c>
      <c r="C117" s="3">
        <v>0</v>
      </c>
      <c r="D117" s="3">
        <v>1</v>
      </c>
      <c r="E117" s="3">
        <v>0</v>
      </c>
      <c r="F117" s="3">
        <f>Source!O115</f>
        <v>1820769.86</v>
      </c>
      <c r="G117" s="3" t="s">
        <v>129</v>
      </c>
      <c r="H117" s="3" t="s">
        <v>130</v>
      </c>
      <c r="I117" s="3"/>
      <c r="J117" s="3"/>
      <c r="K117" s="3">
        <v>201</v>
      </c>
      <c r="L117" s="3">
        <v>1</v>
      </c>
      <c r="M117" s="3">
        <v>3</v>
      </c>
      <c r="N117" s="3" t="s">
        <v>3</v>
      </c>
    </row>
    <row r="118" spans="1:14" ht="12.75">
      <c r="A118" s="3">
        <v>50</v>
      </c>
      <c r="B118" s="3">
        <v>0</v>
      </c>
      <c r="C118" s="3">
        <v>0</v>
      </c>
      <c r="D118" s="3">
        <v>1</v>
      </c>
      <c r="E118" s="3">
        <v>202</v>
      </c>
      <c r="F118" s="3">
        <f>Source!P115</f>
        <v>1539390.4</v>
      </c>
      <c r="G118" s="3" t="s">
        <v>131</v>
      </c>
      <c r="H118" s="3" t="s">
        <v>132</v>
      </c>
      <c r="I118" s="3"/>
      <c r="J118" s="3"/>
      <c r="K118" s="3">
        <v>202</v>
      </c>
      <c r="L118" s="3">
        <v>2</v>
      </c>
      <c r="M118" s="3">
        <v>3</v>
      </c>
      <c r="N118" s="3" t="s">
        <v>3</v>
      </c>
    </row>
    <row r="119" spans="1:14" ht="12.75">
      <c r="A119" s="3">
        <v>50</v>
      </c>
      <c r="B119" s="3">
        <v>0</v>
      </c>
      <c r="C119" s="3">
        <v>0</v>
      </c>
      <c r="D119" s="3">
        <v>1</v>
      </c>
      <c r="E119" s="3">
        <v>203</v>
      </c>
      <c r="F119" s="3">
        <f>Source!Q115</f>
        <v>64053.06</v>
      </c>
      <c r="G119" s="3" t="s">
        <v>133</v>
      </c>
      <c r="H119" s="3" t="s">
        <v>134</v>
      </c>
      <c r="I119" s="3"/>
      <c r="J119" s="3"/>
      <c r="K119" s="3">
        <v>203</v>
      </c>
      <c r="L119" s="3">
        <v>3</v>
      </c>
      <c r="M119" s="3">
        <v>3</v>
      </c>
      <c r="N119" s="3" t="s">
        <v>3</v>
      </c>
    </row>
    <row r="120" spans="1:14" ht="12.75">
      <c r="A120" s="3">
        <v>50</v>
      </c>
      <c r="B120" s="3">
        <v>0</v>
      </c>
      <c r="C120" s="3">
        <v>0</v>
      </c>
      <c r="D120" s="3">
        <v>1</v>
      </c>
      <c r="E120" s="3">
        <v>204</v>
      </c>
      <c r="F120" s="3">
        <f>Source!R115</f>
        <v>13420.73</v>
      </c>
      <c r="G120" s="3" t="s">
        <v>135</v>
      </c>
      <c r="H120" s="3" t="s">
        <v>136</v>
      </c>
      <c r="I120" s="3"/>
      <c r="J120" s="3"/>
      <c r="K120" s="3">
        <v>204</v>
      </c>
      <c r="L120" s="3">
        <v>4</v>
      </c>
      <c r="M120" s="3">
        <v>3</v>
      </c>
      <c r="N120" s="3" t="s">
        <v>3</v>
      </c>
    </row>
    <row r="121" spans="1:14" ht="12.75">
      <c r="A121" s="3">
        <v>50</v>
      </c>
      <c r="B121" s="3">
        <v>0</v>
      </c>
      <c r="C121" s="3">
        <v>0</v>
      </c>
      <c r="D121" s="3">
        <v>1</v>
      </c>
      <c r="E121" s="3">
        <v>0</v>
      </c>
      <c r="F121" s="3">
        <f>Source!S115</f>
        <v>217326.4</v>
      </c>
      <c r="G121" s="3" t="s">
        <v>137</v>
      </c>
      <c r="H121" s="3" t="s">
        <v>138</v>
      </c>
      <c r="I121" s="3"/>
      <c r="J121" s="3"/>
      <c r="K121" s="3">
        <v>205</v>
      </c>
      <c r="L121" s="3">
        <v>5</v>
      </c>
      <c r="M121" s="3">
        <v>3</v>
      </c>
      <c r="N121" s="3" t="s">
        <v>3</v>
      </c>
    </row>
    <row r="122" spans="1:14" ht="12.75">
      <c r="A122" s="3">
        <v>50</v>
      </c>
      <c r="B122" s="3">
        <v>0</v>
      </c>
      <c r="C122" s="3">
        <v>0</v>
      </c>
      <c r="D122" s="3">
        <v>1</v>
      </c>
      <c r="E122" s="3">
        <v>206</v>
      </c>
      <c r="F122" s="3">
        <f>Source!T115</f>
        <v>0</v>
      </c>
      <c r="G122" s="3" t="s">
        <v>139</v>
      </c>
      <c r="H122" s="3" t="s">
        <v>140</v>
      </c>
      <c r="I122" s="3"/>
      <c r="J122" s="3"/>
      <c r="K122" s="3">
        <v>206</v>
      </c>
      <c r="L122" s="3">
        <v>6</v>
      </c>
      <c r="M122" s="3">
        <v>3</v>
      </c>
      <c r="N122" s="3" t="s">
        <v>3</v>
      </c>
    </row>
    <row r="123" spans="1:14" ht="12.75">
      <c r="A123" s="3">
        <v>50</v>
      </c>
      <c r="B123" s="3">
        <v>0</v>
      </c>
      <c r="C123" s="3">
        <v>0</v>
      </c>
      <c r="D123" s="3">
        <v>1</v>
      </c>
      <c r="E123" s="3">
        <v>207</v>
      </c>
      <c r="F123" s="3">
        <f>Source!U115</f>
        <v>2339.79</v>
      </c>
      <c r="G123" s="3" t="s">
        <v>141</v>
      </c>
      <c r="H123" s="3" t="s">
        <v>142</v>
      </c>
      <c r="I123" s="3"/>
      <c r="J123" s="3"/>
      <c r="K123" s="3">
        <v>207</v>
      </c>
      <c r="L123" s="3">
        <v>7</v>
      </c>
      <c r="M123" s="3">
        <v>3</v>
      </c>
      <c r="N123" s="3" t="s">
        <v>3</v>
      </c>
    </row>
    <row r="124" spans="1:14" ht="12.75">
      <c r="A124" s="3">
        <v>50</v>
      </c>
      <c r="B124" s="3">
        <v>0</v>
      </c>
      <c r="C124" s="3">
        <v>0</v>
      </c>
      <c r="D124" s="3">
        <v>1</v>
      </c>
      <c r="E124" s="3">
        <v>208</v>
      </c>
      <c r="F124" s="3">
        <f>Source!V115</f>
        <v>121.03</v>
      </c>
      <c r="G124" s="3" t="s">
        <v>143</v>
      </c>
      <c r="H124" s="3" t="s">
        <v>144</v>
      </c>
      <c r="I124" s="3"/>
      <c r="J124" s="3"/>
      <c r="K124" s="3">
        <v>208</v>
      </c>
      <c r="L124" s="3">
        <v>8</v>
      </c>
      <c r="M124" s="3">
        <v>3</v>
      </c>
      <c r="N124" s="3" t="s">
        <v>3</v>
      </c>
    </row>
    <row r="125" spans="1:14" ht="12.75">
      <c r="A125" s="3">
        <v>50</v>
      </c>
      <c r="B125" s="3">
        <v>0</v>
      </c>
      <c r="C125" s="3">
        <v>0</v>
      </c>
      <c r="D125" s="3">
        <v>1</v>
      </c>
      <c r="E125" s="3">
        <v>209</v>
      </c>
      <c r="F125" s="3">
        <f>Source!W115</f>
        <v>0</v>
      </c>
      <c r="G125" s="3" t="s">
        <v>145</v>
      </c>
      <c r="H125" s="3" t="s">
        <v>146</v>
      </c>
      <c r="I125" s="3"/>
      <c r="J125" s="3"/>
      <c r="K125" s="3">
        <v>209</v>
      </c>
      <c r="L125" s="3">
        <v>9</v>
      </c>
      <c r="M125" s="3">
        <v>3</v>
      </c>
      <c r="N125" s="3" t="s">
        <v>3</v>
      </c>
    </row>
    <row r="126" spans="1:14" ht="12.75">
      <c r="A126" s="3">
        <v>50</v>
      </c>
      <c r="B126" s="3">
        <v>0</v>
      </c>
      <c r="C126" s="3">
        <v>0</v>
      </c>
      <c r="D126" s="3">
        <v>1</v>
      </c>
      <c r="E126" s="3">
        <v>0</v>
      </c>
      <c r="F126" s="3">
        <f>Source!X115</f>
        <v>251200.92</v>
      </c>
      <c r="G126" s="3" t="s">
        <v>147</v>
      </c>
      <c r="H126" s="3" t="s">
        <v>148</v>
      </c>
      <c r="I126" s="3"/>
      <c r="J126" s="3"/>
      <c r="K126" s="3">
        <v>210</v>
      </c>
      <c r="L126" s="3">
        <v>10</v>
      </c>
      <c r="M126" s="3">
        <v>3</v>
      </c>
      <c r="N126" s="3" t="s">
        <v>3</v>
      </c>
    </row>
    <row r="127" spans="1:14" ht="12.75">
      <c r="A127" s="3">
        <v>50</v>
      </c>
      <c r="B127" s="3">
        <v>0</v>
      </c>
      <c r="C127" s="3">
        <v>0</v>
      </c>
      <c r="D127" s="3">
        <v>1</v>
      </c>
      <c r="E127" s="3">
        <v>0</v>
      </c>
      <c r="F127" s="3">
        <f>Source!Y115</f>
        <v>168320.24</v>
      </c>
      <c r="G127" s="3" t="s">
        <v>149</v>
      </c>
      <c r="H127" s="3" t="s">
        <v>150</v>
      </c>
      <c r="I127" s="3"/>
      <c r="J127" s="3"/>
      <c r="K127" s="3">
        <v>211</v>
      </c>
      <c r="L127" s="3">
        <v>11</v>
      </c>
      <c r="M127" s="3">
        <v>3</v>
      </c>
      <c r="N127" s="3" t="s">
        <v>3</v>
      </c>
    </row>
    <row r="128" spans="1:14" ht="12.75">
      <c r="A128" s="3">
        <v>50</v>
      </c>
      <c r="B128" s="3">
        <v>0</v>
      </c>
      <c r="C128" s="3">
        <v>0</v>
      </c>
      <c r="D128" s="3">
        <v>2</v>
      </c>
      <c r="E128" s="3">
        <v>201</v>
      </c>
      <c r="F128" s="3">
        <f>ROUND(Source!F117,2)</f>
        <v>1820769.86</v>
      </c>
      <c r="G128" s="3" t="s">
        <v>151</v>
      </c>
      <c r="H128" s="3" t="s">
        <v>152</v>
      </c>
      <c r="I128" s="3"/>
      <c r="J128" s="3"/>
      <c r="K128" s="3">
        <v>212</v>
      </c>
      <c r="L128" s="3">
        <v>12</v>
      </c>
      <c r="M128" s="3">
        <v>0</v>
      </c>
      <c r="N128" s="3" t="s">
        <v>3</v>
      </c>
    </row>
    <row r="129" spans="1:14" ht="12.75">
      <c r="A129" s="3">
        <v>50</v>
      </c>
      <c r="B129" s="3">
        <v>0</v>
      </c>
      <c r="C129" s="3">
        <v>0</v>
      </c>
      <c r="D129" s="3">
        <v>2</v>
      </c>
      <c r="E129" s="3">
        <v>210</v>
      </c>
      <c r="F129" s="3">
        <f>ROUND(Source!F126,2)</f>
        <v>251200.92</v>
      </c>
      <c r="G129" s="3" t="s">
        <v>153</v>
      </c>
      <c r="H129" s="3" t="s">
        <v>154</v>
      </c>
      <c r="I129" s="3"/>
      <c r="J129" s="3"/>
      <c r="K129" s="3">
        <v>212</v>
      </c>
      <c r="L129" s="3">
        <v>13</v>
      </c>
      <c r="M129" s="3">
        <v>0</v>
      </c>
      <c r="N129" s="3" t="s">
        <v>3</v>
      </c>
    </row>
    <row r="130" spans="1:14" ht="12.75">
      <c r="A130" s="3">
        <v>50</v>
      </c>
      <c r="B130" s="3">
        <v>0</v>
      </c>
      <c r="C130" s="3">
        <v>0</v>
      </c>
      <c r="D130" s="3">
        <v>2</v>
      </c>
      <c r="E130" s="3">
        <v>211</v>
      </c>
      <c r="F130" s="3">
        <f>ROUND(Source!F127,2)</f>
        <v>168320.24</v>
      </c>
      <c r="G130" s="3" t="s">
        <v>155</v>
      </c>
      <c r="H130" s="3" t="s">
        <v>156</v>
      </c>
      <c r="I130" s="3"/>
      <c r="J130" s="3"/>
      <c r="K130" s="3">
        <v>212</v>
      </c>
      <c r="L130" s="3">
        <v>14</v>
      </c>
      <c r="M130" s="3">
        <v>0</v>
      </c>
      <c r="N130" s="3" t="s">
        <v>3</v>
      </c>
    </row>
    <row r="131" spans="1:14" ht="12.75">
      <c r="A131" s="3">
        <v>50</v>
      </c>
      <c r="B131" s="3">
        <v>0</v>
      </c>
      <c r="C131" s="3">
        <v>0</v>
      </c>
      <c r="D131" s="3">
        <v>2</v>
      </c>
      <c r="E131" s="3">
        <v>0</v>
      </c>
      <c r="F131" s="3">
        <f>ROUND(Source!F128+Source!F129+Source!F130,2)</f>
        <v>2240291.02</v>
      </c>
      <c r="G131" s="3" t="s">
        <v>157</v>
      </c>
      <c r="H131" s="3" t="s">
        <v>158</v>
      </c>
      <c r="I131" s="3"/>
      <c r="J131" s="3"/>
      <c r="K131" s="3">
        <v>212</v>
      </c>
      <c r="L131" s="3">
        <v>15</v>
      </c>
      <c r="M131" s="3">
        <v>0</v>
      </c>
      <c r="N131" s="3" t="s">
        <v>3</v>
      </c>
    </row>
    <row r="132" spans="1:14" ht="12.75">
      <c r="A132" s="3">
        <v>50</v>
      </c>
      <c r="B132" s="3">
        <v>0</v>
      </c>
      <c r="C132" s="3">
        <v>0</v>
      </c>
      <c r="D132" s="3">
        <v>2</v>
      </c>
      <c r="E132" s="3">
        <v>0</v>
      </c>
      <c r="F132" s="3">
        <f>ROUND(Source!F123+Source!F124,2)</f>
        <v>2460.82</v>
      </c>
      <c r="G132" s="3" t="s">
        <v>159</v>
      </c>
      <c r="H132" s="3" t="s">
        <v>160</v>
      </c>
      <c r="I132" s="3"/>
      <c r="J132" s="3"/>
      <c r="K132" s="3">
        <v>212</v>
      </c>
      <c r="L132" s="3">
        <v>16</v>
      </c>
      <c r="M132" s="3">
        <v>3</v>
      </c>
      <c r="N132" s="3" t="s">
        <v>3</v>
      </c>
    </row>
    <row r="133" spans="1:14" ht="12.75">
      <c r="A133" s="3">
        <v>50</v>
      </c>
      <c r="B133" s="3">
        <v>0</v>
      </c>
      <c r="C133" s="3">
        <v>0</v>
      </c>
      <c r="D133" s="3">
        <v>2</v>
      </c>
      <c r="E133" s="3">
        <v>205</v>
      </c>
      <c r="F133" s="3">
        <f>ROUND(Source!F121+Source!F120,2)</f>
        <v>230747.13</v>
      </c>
      <c r="G133" s="3" t="s">
        <v>161</v>
      </c>
      <c r="H133" s="3" t="s">
        <v>162</v>
      </c>
      <c r="I133" s="3"/>
      <c r="J133" s="3"/>
      <c r="K133" s="3">
        <v>212</v>
      </c>
      <c r="L133" s="3">
        <v>17</v>
      </c>
      <c r="M133" s="3">
        <v>3</v>
      </c>
      <c r="N133" s="3" t="s">
        <v>3</v>
      </c>
    </row>
    <row r="134" spans="1:14" ht="12.75">
      <c r="A134" s="3">
        <v>50</v>
      </c>
      <c r="B134" s="3">
        <v>0</v>
      </c>
      <c r="C134" s="3">
        <v>0</v>
      </c>
      <c r="D134" s="3">
        <v>2</v>
      </c>
      <c r="E134" s="3">
        <v>0</v>
      </c>
      <c r="F134" s="3">
        <f>ROUND(1.2,2)</f>
        <v>1.2</v>
      </c>
      <c r="G134" s="3" t="s">
        <v>163</v>
      </c>
      <c r="H134" s="3" t="s">
        <v>164</v>
      </c>
      <c r="I134" s="3"/>
      <c r="J134" s="3"/>
      <c r="K134" s="3">
        <v>212</v>
      </c>
      <c r="L134" s="3">
        <v>18</v>
      </c>
      <c r="M134" s="3">
        <v>1</v>
      </c>
      <c r="N134" s="3" t="s">
        <v>165</v>
      </c>
    </row>
    <row r="135" spans="1:14" ht="12.75">
      <c r="A135" s="3">
        <v>50</v>
      </c>
      <c r="B135" s="3">
        <v>0</v>
      </c>
      <c r="C135" s="3">
        <v>0</v>
      </c>
      <c r="D135" s="3">
        <v>2</v>
      </c>
      <c r="E135" s="3">
        <v>0</v>
      </c>
      <c r="F135" s="3">
        <f>ROUND(IF(Source!F134&gt;0,Source!F131*(Source!F134/100+1),0),2)</f>
        <v>2267174.51</v>
      </c>
      <c r="G135" s="3" t="s">
        <v>166</v>
      </c>
      <c r="H135" s="3" t="s">
        <v>167</v>
      </c>
      <c r="I135" s="3"/>
      <c r="J135" s="3"/>
      <c r="K135" s="3">
        <v>212</v>
      </c>
      <c r="L135" s="3">
        <v>19</v>
      </c>
      <c r="M135" s="3">
        <v>1</v>
      </c>
      <c r="N135" s="3" t="s">
        <v>3</v>
      </c>
    </row>
    <row r="136" spans="1:14" ht="12.75">
      <c r="A136" s="3">
        <v>50</v>
      </c>
      <c r="B136" s="3">
        <v>0</v>
      </c>
      <c r="C136" s="3">
        <v>0</v>
      </c>
      <c r="D136" s="3">
        <v>2</v>
      </c>
      <c r="E136" s="3">
        <v>0</v>
      </c>
      <c r="F136" s="3">
        <v>0</v>
      </c>
      <c r="G136" s="3" t="s">
        <v>168</v>
      </c>
      <c r="H136" s="3" t="s">
        <v>169</v>
      </c>
      <c r="I136" s="3"/>
      <c r="J136" s="3"/>
      <c r="K136" s="3">
        <v>212</v>
      </c>
      <c r="L136" s="3">
        <v>20</v>
      </c>
      <c r="M136" s="3">
        <v>1</v>
      </c>
      <c r="N136" s="3" t="s">
        <v>170</v>
      </c>
    </row>
    <row r="137" spans="1:14" ht="12.75">
      <c r="A137" s="3">
        <v>50</v>
      </c>
      <c r="B137" s="3">
        <v>0</v>
      </c>
      <c r="C137" s="3">
        <v>0</v>
      </c>
      <c r="D137" s="3">
        <v>2</v>
      </c>
      <c r="E137" s="3">
        <v>0</v>
      </c>
      <c r="F137" s="3">
        <f>ROUND(IF(Source!F136&gt;0,IF(Source!F134&gt;0,Source!F135*(Source!F136/100+1),Source!F131*(Source!F136/100+1)),0),2)</f>
        <v>0</v>
      </c>
      <c r="G137" s="3" t="s">
        <v>171</v>
      </c>
      <c r="H137" s="3" t="s">
        <v>172</v>
      </c>
      <c r="I137" s="3"/>
      <c r="J137" s="3"/>
      <c r="K137" s="3">
        <v>212</v>
      </c>
      <c r="L137" s="3">
        <v>21</v>
      </c>
      <c r="M137" s="3">
        <v>1</v>
      </c>
      <c r="N137" s="3" t="s">
        <v>3</v>
      </c>
    </row>
    <row r="138" spans="1:14" ht="12.75">
      <c r="A138" s="3">
        <v>50</v>
      </c>
      <c r="B138" s="3">
        <v>0</v>
      </c>
      <c r="C138" s="3">
        <v>0</v>
      </c>
      <c r="D138" s="3">
        <v>2</v>
      </c>
      <c r="E138" s="3">
        <v>0</v>
      </c>
      <c r="F138" s="3">
        <f>ROUND(IF(Source!F137&gt;0,Source!F137*0.18,IF(Source!F134&gt;0,Source!F135*0.18,Source!F131*0.18)),2)</f>
        <v>408091.41</v>
      </c>
      <c r="G138" s="3" t="s">
        <v>173</v>
      </c>
      <c r="H138" s="3" t="s">
        <v>174</v>
      </c>
      <c r="I138" s="3"/>
      <c r="J138" s="3"/>
      <c r="K138" s="3">
        <v>212</v>
      </c>
      <c r="L138" s="3">
        <v>22</v>
      </c>
      <c r="M138" s="3">
        <v>0</v>
      </c>
      <c r="N138" s="3" t="s">
        <v>3</v>
      </c>
    </row>
    <row r="139" spans="1:14" ht="12.75">
      <c r="A139" s="3">
        <v>50</v>
      </c>
      <c r="B139" s="3">
        <v>0</v>
      </c>
      <c r="C139" s="3">
        <v>0</v>
      </c>
      <c r="D139" s="3">
        <v>2</v>
      </c>
      <c r="E139" s="3">
        <v>213</v>
      </c>
      <c r="F139" s="3">
        <f>ROUND(Source!F138/18*100+Source!F138,2)</f>
        <v>2675265.91</v>
      </c>
      <c r="G139" s="3" t="s">
        <v>175</v>
      </c>
      <c r="H139" s="3" t="s">
        <v>175</v>
      </c>
      <c r="I139" s="3"/>
      <c r="J139" s="3"/>
      <c r="K139" s="3">
        <v>212</v>
      </c>
      <c r="L139" s="3">
        <v>23</v>
      </c>
      <c r="M139" s="3">
        <v>0</v>
      </c>
      <c r="N139" s="3" t="s">
        <v>3</v>
      </c>
    </row>
    <row r="141" spans="1:39" ht="12.75">
      <c r="A141" s="2">
        <v>51</v>
      </c>
      <c r="B141" s="2">
        <f>B20</f>
        <v>0</v>
      </c>
      <c r="C141" s="2">
        <f>A20</f>
        <v>3</v>
      </c>
      <c r="D141" s="2">
        <f>ROW(A20)</f>
        <v>20</v>
      </c>
      <c r="E141" s="2"/>
      <c r="F141" s="2" t="str">
        <f>IF(F20&lt;&gt;"",F20,"")</f>
        <v>Новая локальная смета</v>
      </c>
      <c r="G141" s="2" t="str">
        <f>IF(G20&lt;&gt;"",G20,"")</f>
        <v>Устройство входов в цокольный этаж</v>
      </c>
      <c r="H141" s="2"/>
      <c r="I141" s="2"/>
      <c r="J141" s="2"/>
      <c r="K141" s="2"/>
      <c r="L141" s="2"/>
      <c r="M141" s="2"/>
      <c r="N141" s="2"/>
      <c r="O141" s="2">
        <f aca="true" t="shared" si="75" ref="O141:Y141">ROUND(O54+O115+AB141,2)</f>
        <v>2886430.26</v>
      </c>
      <c r="P141" s="2">
        <f t="shared" si="75"/>
        <v>2387820.5</v>
      </c>
      <c r="Q141" s="2">
        <f t="shared" si="75"/>
        <v>115233.01</v>
      </c>
      <c r="R141" s="2">
        <f t="shared" si="75"/>
        <v>23539.41</v>
      </c>
      <c r="S141" s="2">
        <f t="shared" si="75"/>
        <v>383376.75</v>
      </c>
      <c r="T141" s="2">
        <f t="shared" si="75"/>
        <v>0</v>
      </c>
      <c r="U141" s="2">
        <f t="shared" si="75"/>
        <v>4111.86</v>
      </c>
      <c r="V141" s="2">
        <f t="shared" si="75"/>
        <v>222.26</v>
      </c>
      <c r="W141" s="2">
        <f t="shared" si="75"/>
        <v>0</v>
      </c>
      <c r="X141" s="2">
        <f t="shared" si="75"/>
        <v>432786.66</v>
      </c>
      <c r="Y141" s="2">
        <f t="shared" si="75"/>
        <v>291266.26</v>
      </c>
      <c r="Z141" s="2"/>
      <c r="AA141" s="2"/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</row>
    <row r="143" spans="1:14" ht="12.75">
      <c r="A143" s="3">
        <v>50</v>
      </c>
      <c r="B143" s="3">
        <v>0</v>
      </c>
      <c r="C143" s="3">
        <v>0</v>
      </c>
      <c r="D143" s="3">
        <v>1</v>
      </c>
      <c r="E143" s="3">
        <v>0</v>
      </c>
      <c r="F143" s="3">
        <f>Source!O141</f>
        <v>2886430.26</v>
      </c>
      <c r="G143" s="3" t="s">
        <v>129</v>
      </c>
      <c r="H143" s="3" t="s">
        <v>130</v>
      </c>
      <c r="I143" s="3"/>
      <c r="J143" s="3"/>
      <c r="K143" s="3">
        <v>201</v>
      </c>
      <c r="L143" s="3">
        <v>1</v>
      </c>
      <c r="M143" s="3">
        <v>3</v>
      </c>
      <c r="N143" s="3" t="s">
        <v>3</v>
      </c>
    </row>
    <row r="144" spans="1:14" ht="12.75">
      <c r="A144" s="3">
        <v>50</v>
      </c>
      <c r="B144" s="3">
        <v>0</v>
      </c>
      <c r="C144" s="3">
        <v>0</v>
      </c>
      <c r="D144" s="3">
        <v>1</v>
      </c>
      <c r="E144" s="3">
        <v>202</v>
      </c>
      <c r="F144" s="3">
        <f>Source!P141</f>
        <v>2387820.5</v>
      </c>
      <c r="G144" s="3" t="s">
        <v>131</v>
      </c>
      <c r="H144" s="3" t="s">
        <v>132</v>
      </c>
      <c r="I144" s="3"/>
      <c r="J144" s="3"/>
      <c r="K144" s="3">
        <v>202</v>
      </c>
      <c r="L144" s="3">
        <v>2</v>
      </c>
      <c r="M144" s="3">
        <v>3</v>
      </c>
      <c r="N144" s="3" t="s">
        <v>3</v>
      </c>
    </row>
    <row r="145" spans="1:14" ht="12.75">
      <c r="A145" s="3">
        <v>50</v>
      </c>
      <c r="B145" s="3">
        <v>0</v>
      </c>
      <c r="C145" s="3">
        <v>0</v>
      </c>
      <c r="D145" s="3">
        <v>1</v>
      </c>
      <c r="E145" s="3">
        <v>203</v>
      </c>
      <c r="F145" s="3">
        <f>Source!Q141</f>
        <v>115233.01</v>
      </c>
      <c r="G145" s="3" t="s">
        <v>133</v>
      </c>
      <c r="H145" s="3" t="s">
        <v>134</v>
      </c>
      <c r="I145" s="3"/>
      <c r="J145" s="3"/>
      <c r="K145" s="3">
        <v>203</v>
      </c>
      <c r="L145" s="3">
        <v>3</v>
      </c>
      <c r="M145" s="3">
        <v>3</v>
      </c>
      <c r="N145" s="3" t="s">
        <v>3</v>
      </c>
    </row>
    <row r="146" spans="1:14" ht="12.75">
      <c r="A146" s="3">
        <v>50</v>
      </c>
      <c r="B146" s="3">
        <v>0</v>
      </c>
      <c r="C146" s="3">
        <v>0</v>
      </c>
      <c r="D146" s="3">
        <v>1</v>
      </c>
      <c r="E146" s="3">
        <v>204</v>
      </c>
      <c r="F146" s="3">
        <f>Source!R141</f>
        <v>23539.41</v>
      </c>
      <c r="G146" s="3" t="s">
        <v>135</v>
      </c>
      <c r="H146" s="3" t="s">
        <v>136</v>
      </c>
      <c r="I146" s="3"/>
      <c r="J146" s="3"/>
      <c r="K146" s="3">
        <v>204</v>
      </c>
      <c r="L146" s="3">
        <v>4</v>
      </c>
      <c r="M146" s="3">
        <v>3</v>
      </c>
      <c r="N146" s="3" t="s">
        <v>3</v>
      </c>
    </row>
    <row r="147" spans="1:14" ht="12.75">
      <c r="A147" s="3">
        <v>50</v>
      </c>
      <c r="B147" s="3">
        <v>0</v>
      </c>
      <c r="C147" s="3">
        <v>0</v>
      </c>
      <c r="D147" s="3">
        <v>1</v>
      </c>
      <c r="E147" s="3">
        <v>0</v>
      </c>
      <c r="F147" s="3">
        <f>Source!S141</f>
        <v>383376.75</v>
      </c>
      <c r="G147" s="3" t="s">
        <v>137</v>
      </c>
      <c r="H147" s="3" t="s">
        <v>138</v>
      </c>
      <c r="I147" s="3"/>
      <c r="J147" s="3"/>
      <c r="K147" s="3">
        <v>205</v>
      </c>
      <c r="L147" s="3">
        <v>5</v>
      </c>
      <c r="M147" s="3">
        <v>3</v>
      </c>
      <c r="N147" s="3" t="s">
        <v>3</v>
      </c>
    </row>
    <row r="148" spans="1:14" ht="12.75">
      <c r="A148" s="3">
        <v>50</v>
      </c>
      <c r="B148" s="3">
        <v>0</v>
      </c>
      <c r="C148" s="3">
        <v>0</v>
      </c>
      <c r="D148" s="3">
        <v>1</v>
      </c>
      <c r="E148" s="3">
        <v>206</v>
      </c>
      <c r="F148" s="3">
        <f>Source!T141</f>
        <v>0</v>
      </c>
      <c r="G148" s="3" t="s">
        <v>139</v>
      </c>
      <c r="H148" s="3" t="s">
        <v>140</v>
      </c>
      <c r="I148" s="3"/>
      <c r="J148" s="3"/>
      <c r="K148" s="3">
        <v>206</v>
      </c>
      <c r="L148" s="3">
        <v>6</v>
      </c>
      <c r="M148" s="3">
        <v>3</v>
      </c>
      <c r="N148" s="3" t="s">
        <v>3</v>
      </c>
    </row>
    <row r="149" spans="1:14" ht="12.75">
      <c r="A149" s="3">
        <v>50</v>
      </c>
      <c r="B149" s="3">
        <v>0</v>
      </c>
      <c r="C149" s="3">
        <v>0</v>
      </c>
      <c r="D149" s="3">
        <v>1</v>
      </c>
      <c r="E149" s="3">
        <v>207</v>
      </c>
      <c r="F149" s="3">
        <f>Source!U141</f>
        <v>4111.86</v>
      </c>
      <c r="G149" s="3" t="s">
        <v>141</v>
      </c>
      <c r="H149" s="3" t="s">
        <v>142</v>
      </c>
      <c r="I149" s="3"/>
      <c r="J149" s="3"/>
      <c r="K149" s="3">
        <v>207</v>
      </c>
      <c r="L149" s="3">
        <v>7</v>
      </c>
      <c r="M149" s="3">
        <v>3</v>
      </c>
      <c r="N149" s="3" t="s">
        <v>3</v>
      </c>
    </row>
    <row r="150" spans="1:14" ht="12.75">
      <c r="A150" s="3">
        <v>50</v>
      </c>
      <c r="B150" s="3">
        <v>0</v>
      </c>
      <c r="C150" s="3">
        <v>0</v>
      </c>
      <c r="D150" s="3">
        <v>1</v>
      </c>
      <c r="E150" s="3">
        <v>208</v>
      </c>
      <c r="F150" s="3">
        <f>Source!V141</f>
        <v>222.26</v>
      </c>
      <c r="G150" s="3" t="s">
        <v>143</v>
      </c>
      <c r="H150" s="3" t="s">
        <v>144</v>
      </c>
      <c r="I150" s="3"/>
      <c r="J150" s="3"/>
      <c r="K150" s="3">
        <v>208</v>
      </c>
      <c r="L150" s="3">
        <v>8</v>
      </c>
      <c r="M150" s="3">
        <v>3</v>
      </c>
      <c r="N150" s="3" t="s">
        <v>3</v>
      </c>
    </row>
    <row r="151" spans="1:14" ht="12.75">
      <c r="A151" s="3">
        <v>50</v>
      </c>
      <c r="B151" s="3">
        <v>0</v>
      </c>
      <c r="C151" s="3">
        <v>0</v>
      </c>
      <c r="D151" s="3">
        <v>1</v>
      </c>
      <c r="E151" s="3">
        <v>209</v>
      </c>
      <c r="F151" s="3">
        <f>Source!W141</f>
        <v>0</v>
      </c>
      <c r="G151" s="3" t="s">
        <v>145</v>
      </c>
      <c r="H151" s="3" t="s">
        <v>146</v>
      </c>
      <c r="I151" s="3"/>
      <c r="J151" s="3"/>
      <c r="K151" s="3">
        <v>209</v>
      </c>
      <c r="L151" s="3">
        <v>9</v>
      </c>
      <c r="M151" s="3">
        <v>3</v>
      </c>
      <c r="N151" s="3" t="s">
        <v>3</v>
      </c>
    </row>
    <row r="152" spans="1:14" ht="12.75">
      <c r="A152" s="3">
        <v>50</v>
      </c>
      <c r="B152" s="3">
        <v>0</v>
      </c>
      <c r="C152" s="3">
        <v>0</v>
      </c>
      <c r="D152" s="3">
        <v>1</v>
      </c>
      <c r="E152" s="3">
        <v>0</v>
      </c>
      <c r="F152" s="3">
        <f>Source!X141</f>
        <v>432786.66</v>
      </c>
      <c r="G152" s="3" t="s">
        <v>147</v>
      </c>
      <c r="H152" s="3" t="s">
        <v>148</v>
      </c>
      <c r="I152" s="3"/>
      <c r="J152" s="3"/>
      <c r="K152" s="3">
        <v>210</v>
      </c>
      <c r="L152" s="3">
        <v>10</v>
      </c>
      <c r="M152" s="3">
        <v>3</v>
      </c>
      <c r="N152" s="3" t="s">
        <v>3</v>
      </c>
    </row>
    <row r="153" spans="1:14" ht="12.75">
      <c r="A153" s="3">
        <v>50</v>
      </c>
      <c r="B153" s="3">
        <v>0</v>
      </c>
      <c r="C153" s="3">
        <v>0</v>
      </c>
      <c r="D153" s="3">
        <v>1</v>
      </c>
      <c r="E153" s="3">
        <v>0</v>
      </c>
      <c r="F153" s="3">
        <f>Source!Y141</f>
        <v>291266.26</v>
      </c>
      <c r="G153" s="3" t="s">
        <v>149</v>
      </c>
      <c r="H153" s="3" t="s">
        <v>150</v>
      </c>
      <c r="I153" s="3"/>
      <c r="J153" s="3"/>
      <c r="K153" s="3">
        <v>211</v>
      </c>
      <c r="L153" s="3">
        <v>11</v>
      </c>
      <c r="M153" s="3">
        <v>3</v>
      </c>
      <c r="N153" s="3" t="s">
        <v>3</v>
      </c>
    </row>
    <row r="154" spans="1:14" ht="12.75">
      <c r="A154" s="3">
        <v>50</v>
      </c>
      <c r="B154" s="3">
        <v>0</v>
      </c>
      <c r="C154" s="3">
        <v>0</v>
      </c>
      <c r="D154" s="3">
        <v>2</v>
      </c>
      <c r="E154" s="3">
        <v>201</v>
      </c>
      <c r="F154" s="3">
        <f>ROUND(Source!F143,2)</f>
        <v>2886430.26</v>
      </c>
      <c r="G154" s="3" t="s">
        <v>151</v>
      </c>
      <c r="H154" s="3" t="s">
        <v>152</v>
      </c>
      <c r="I154" s="3"/>
      <c r="J154" s="3"/>
      <c r="K154" s="3">
        <v>212</v>
      </c>
      <c r="L154" s="3">
        <v>12</v>
      </c>
      <c r="M154" s="3">
        <v>0</v>
      </c>
      <c r="N154" s="3" t="s">
        <v>3</v>
      </c>
    </row>
    <row r="155" spans="1:14" ht="12.75">
      <c r="A155" s="3">
        <v>50</v>
      </c>
      <c r="B155" s="3">
        <v>0</v>
      </c>
      <c r="C155" s="3">
        <v>0</v>
      </c>
      <c r="D155" s="3">
        <v>2</v>
      </c>
      <c r="E155" s="3">
        <v>210</v>
      </c>
      <c r="F155" s="3">
        <f>ROUND(Source!F152,2)</f>
        <v>432786.66</v>
      </c>
      <c r="G155" s="3" t="s">
        <v>153</v>
      </c>
      <c r="H155" s="3" t="s">
        <v>154</v>
      </c>
      <c r="I155" s="3"/>
      <c r="J155" s="3"/>
      <c r="K155" s="3">
        <v>212</v>
      </c>
      <c r="L155" s="3">
        <v>13</v>
      </c>
      <c r="M155" s="3">
        <v>0</v>
      </c>
      <c r="N155" s="3" t="s">
        <v>3</v>
      </c>
    </row>
    <row r="156" spans="1:14" ht="12.75">
      <c r="A156" s="3">
        <v>50</v>
      </c>
      <c r="B156" s="3">
        <v>0</v>
      </c>
      <c r="C156" s="3">
        <v>0</v>
      </c>
      <c r="D156" s="3">
        <v>2</v>
      </c>
      <c r="E156" s="3">
        <v>211</v>
      </c>
      <c r="F156" s="3">
        <f>ROUND(Source!F153,2)</f>
        <v>291266.26</v>
      </c>
      <c r="G156" s="3" t="s">
        <v>155</v>
      </c>
      <c r="H156" s="3" t="s">
        <v>156</v>
      </c>
      <c r="I156" s="3"/>
      <c r="J156" s="3"/>
      <c r="K156" s="3">
        <v>212</v>
      </c>
      <c r="L156" s="3">
        <v>14</v>
      </c>
      <c r="M156" s="3">
        <v>0</v>
      </c>
      <c r="N156" s="3" t="s">
        <v>3</v>
      </c>
    </row>
    <row r="157" spans="1:14" ht="12.75">
      <c r="A157" s="3">
        <v>50</v>
      </c>
      <c r="B157" s="3">
        <v>0</v>
      </c>
      <c r="C157" s="3">
        <v>0</v>
      </c>
      <c r="D157" s="3">
        <v>2</v>
      </c>
      <c r="E157" s="3">
        <v>0</v>
      </c>
      <c r="F157" s="3">
        <f>ROUND(Source!F154+Source!F155+Source!F156,2)</f>
        <v>3610483.18</v>
      </c>
      <c r="G157" s="3" t="s">
        <v>157</v>
      </c>
      <c r="H157" s="3" t="s">
        <v>158</v>
      </c>
      <c r="I157" s="3"/>
      <c r="J157" s="3"/>
      <c r="K157" s="3">
        <v>212</v>
      </c>
      <c r="L157" s="3">
        <v>15</v>
      </c>
      <c r="M157" s="3">
        <v>0</v>
      </c>
      <c r="N157" s="3" t="s">
        <v>3</v>
      </c>
    </row>
    <row r="158" spans="1:14" ht="12.75">
      <c r="A158" s="3">
        <v>50</v>
      </c>
      <c r="B158" s="3">
        <v>0</v>
      </c>
      <c r="C158" s="3">
        <v>0</v>
      </c>
      <c r="D158" s="3">
        <v>2</v>
      </c>
      <c r="E158" s="3">
        <v>0</v>
      </c>
      <c r="F158" s="3">
        <f>ROUND(Source!F149+Source!F150,2)</f>
        <v>4334.12</v>
      </c>
      <c r="G158" s="3" t="s">
        <v>159</v>
      </c>
      <c r="H158" s="3" t="s">
        <v>160</v>
      </c>
      <c r="I158" s="3"/>
      <c r="J158" s="3"/>
      <c r="K158" s="3">
        <v>212</v>
      </c>
      <c r="L158" s="3">
        <v>16</v>
      </c>
      <c r="M158" s="3">
        <v>3</v>
      </c>
      <c r="N158" s="3" t="s">
        <v>3</v>
      </c>
    </row>
    <row r="159" spans="1:14" ht="12.75">
      <c r="A159" s="3">
        <v>50</v>
      </c>
      <c r="B159" s="3">
        <v>0</v>
      </c>
      <c r="C159" s="3">
        <v>0</v>
      </c>
      <c r="D159" s="3">
        <v>2</v>
      </c>
      <c r="E159" s="3">
        <v>205</v>
      </c>
      <c r="F159" s="3">
        <f>ROUND(Source!F147+Source!F146,2)</f>
        <v>406916.16</v>
      </c>
      <c r="G159" s="3" t="s">
        <v>161</v>
      </c>
      <c r="H159" s="3" t="s">
        <v>162</v>
      </c>
      <c r="I159" s="3"/>
      <c r="J159" s="3"/>
      <c r="K159" s="3">
        <v>212</v>
      </c>
      <c r="L159" s="3">
        <v>17</v>
      </c>
      <c r="M159" s="3">
        <v>3</v>
      </c>
      <c r="N159" s="3" t="s">
        <v>3</v>
      </c>
    </row>
    <row r="160" spans="1:14" ht="12.75">
      <c r="A160" s="3">
        <v>50</v>
      </c>
      <c r="B160" s="3">
        <v>0</v>
      </c>
      <c r="C160" s="3">
        <v>0</v>
      </c>
      <c r="D160" s="3">
        <v>2</v>
      </c>
      <c r="E160" s="3">
        <v>0</v>
      </c>
      <c r="F160" s="3">
        <f>ROUND(1.2,2)</f>
        <v>1.2</v>
      </c>
      <c r="G160" s="3" t="s">
        <v>163</v>
      </c>
      <c r="H160" s="3" t="s">
        <v>164</v>
      </c>
      <c r="I160" s="3"/>
      <c r="J160" s="3"/>
      <c r="K160" s="3">
        <v>212</v>
      </c>
      <c r="L160" s="3">
        <v>18</v>
      </c>
      <c r="M160" s="3">
        <v>1</v>
      </c>
      <c r="N160" s="3" t="s">
        <v>165</v>
      </c>
    </row>
    <row r="161" spans="1:14" ht="12.75">
      <c r="A161" s="3">
        <v>50</v>
      </c>
      <c r="B161" s="3">
        <v>0</v>
      </c>
      <c r="C161" s="3">
        <v>0</v>
      </c>
      <c r="D161" s="3">
        <v>2</v>
      </c>
      <c r="E161" s="3">
        <v>0</v>
      </c>
      <c r="F161" s="3">
        <f>ROUND(IF(Source!F160&gt;0,Source!F157*(Source!F160/100+1),0),2)</f>
        <v>3653808.98</v>
      </c>
      <c r="G161" s="3" t="s">
        <v>166</v>
      </c>
      <c r="H161" s="3" t="s">
        <v>167</v>
      </c>
      <c r="I161" s="3"/>
      <c r="J161" s="3"/>
      <c r="K161" s="3">
        <v>212</v>
      </c>
      <c r="L161" s="3">
        <v>19</v>
      </c>
      <c r="M161" s="3">
        <v>1</v>
      </c>
      <c r="N161" s="3" t="s">
        <v>3</v>
      </c>
    </row>
    <row r="162" spans="1:14" ht="12.75">
      <c r="A162" s="3">
        <v>50</v>
      </c>
      <c r="B162" s="3">
        <v>0</v>
      </c>
      <c r="C162" s="3">
        <v>0</v>
      </c>
      <c r="D162" s="3">
        <v>2</v>
      </c>
      <c r="E162" s="3">
        <v>0</v>
      </c>
      <c r="F162" s="3">
        <v>0</v>
      </c>
      <c r="G162" s="3" t="s">
        <v>168</v>
      </c>
      <c r="H162" s="3" t="s">
        <v>169</v>
      </c>
      <c r="I162" s="3"/>
      <c r="J162" s="3"/>
      <c r="K162" s="3">
        <v>212</v>
      </c>
      <c r="L162" s="3">
        <v>20</v>
      </c>
      <c r="M162" s="3">
        <v>1</v>
      </c>
      <c r="N162" s="3" t="s">
        <v>170</v>
      </c>
    </row>
    <row r="163" spans="1:14" ht="12.75">
      <c r="A163" s="3">
        <v>50</v>
      </c>
      <c r="B163" s="3">
        <v>0</v>
      </c>
      <c r="C163" s="3">
        <v>0</v>
      </c>
      <c r="D163" s="3">
        <v>2</v>
      </c>
      <c r="E163" s="3">
        <v>0</v>
      </c>
      <c r="F163" s="3">
        <f>ROUND(IF(Source!F162&gt;0,IF(Source!F160&gt;0,Source!F161*(Source!F162/100+1),Source!F157*(Source!F162/100+1)),0),2)</f>
        <v>0</v>
      </c>
      <c r="G163" s="3" t="s">
        <v>171</v>
      </c>
      <c r="H163" s="3" t="s">
        <v>172</v>
      </c>
      <c r="I163" s="3"/>
      <c r="J163" s="3"/>
      <c r="K163" s="3">
        <v>212</v>
      </c>
      <c r="L163" s="3">
        <v>21</v>
      </c>
      <c r="M163" s="3">
        <v>1</v>
      </c>
      <c r="N163" s="3" t="s">
        <v>3</v>
      </c>
    </row>
    <row r="164" spans="1:14" ht="12.75">
      <c r="A164" s="3">
        <v>50</v>
      </c>
      <c r="B164" s="3">
        <v>0</v>
      </c>
      <c r="C164" s="3">
        <v>0</v>
      </c>
      <c r="D164" s="3">
        <v>2</v>
      </c>
      <c r="E164" s="3">
        <v>0</v>
      </c>
      <c r="F164" s="3">
        <f>ROUND(IF(Source!F163&gt;0,Source!F163*0.18,IF(Source!F160&gt;0,Source!F161*0.18,Source!F157*0.18)),2)</f>
        <v>657685.62</v>
      </c>
      <c r="G164" s="3" t="s">
        <v>173</v>
      </c>
      <c r="H164" s="3" t="s">
        <v>174</v>
      </c>
      <c r="I164" s="3"/>
      <c r="J164" s="3"/>
      <c r="K164" s="3">
        <v>212</v>
      </c>
      <c r="L164" s="3">
        <v>22</v>
      </c>
      <c r="M164" s="3">
        <v>0</v>
      </c>
      <c r="N164" s="3" t="s">
        <v>3</v>
      </c>
    </row>
    <row r="165" spans="1:14" ht="12.75">
      <c r="A165" s="3">
        <v>50</v>
      </c>
      <c r="B165" s="3">
        <v>0</v>
      </c>
      <c r="C165" s="3">
        <v>0</v>
      </c>
      <c r="D165" s="3">
        <v>2</v>
      </c>
      <c r="E165" s="3">
        <v>213</v>
      </c>
      <c r="F165" s="3">
        <f>ROUND(Source!F164/18*100+Source!F164,2)</f>
        <v>4311494.62</v>
      </c>
      <c r="G165" s="3" t="s">
        <v>175</v>
      </c>
      <c r="H165" s="3" t="s">
        <v>175</v>
      </c>
      <c r="I165" s="3"/>
      <c r="J165" s="3"/>
      <c r="K165" s="3">
        <v>212</v>
      </c>
      <c r="L165" s="3">
        <v>23</v>
      </c>
      <c r="M165" s="3">
        <v>0</v>
      </c>
      <c r="N165" s="3" t="s">
        <v>3</v>
      </c>
    </row>
    <row r="167" spans="1:39" ht="12.75">
      <c r="A167" s="2">
        <v>51</v>
      </c>
      <c r="B167" s="2">
        <f>B12</f>
        <v>1</v>
      </c>
      <c r="C167" s="2">
        <f>A12</f>
        <v>1</v>
      </c>
      <c r="D167" s="2">
        <f>ROW(A12)</f>
        <v>12</v>
      </c>
      <c r="E167" s="2"/>
      <c r="F167" s="2" t="str">
        <f>IF(F12&lt;&gt;"",F12,"")</f>
        <v>Новый объект</v>
      </c>
      <c r="G167" s="2" t="str">
        <f>IF(G12&lt;&gt;"",G12,"")</f>
        <v>№8 Устройство входов в цокольный этаж</v>
      </c>
      <c r="H167" s="2"/>
      <c r="I167" s="2"/>
      <c r="J167" s="2"/>
      <c r="K167" s="2"/>
      <c r="L167" s="2"/>
      <c r="M167" s="2"/>
      <c r="N167" s="2"/>
      <c r="O167" s="2">
        <f aca="true" t="shared" si="76" ref="O167:Y167">ROUND(O141,2)</f>
        <v>2886430.26</v>
      </c>
      <c r="P167" s="2">
        <f t="shared" si="76"/>
        <v>2387820.5</v>
      </c>
      <c r="Q167" s="2">
        <f t="shared" si="76"/>
        <v>115233.01</v>
      </c>
      <c r="R167" s="2">
        <f t="shared" si="76"/>
        <v>23539.41</v>
      </c>
      <c r="S167" s="2">
        <f t="shared" si="76"/>
        <v>383376.75</v>
      </c>
      <c r="T167" s="2">
        <f t="shared" si="76"/>
        <v>0</v>
      </c>
      <c r="U167" s="2">
        <f t="shared" si="76"/>
        <v>4111.86</v>
      </c>
      <c r="V167" s="2">
        <f t="shared" si="76"/>
        <v>222.26</v>
      </c>
      <c r="W167" s="2">
        <f t="shared" si="76"/>
        <v>0</v>
      </c>
      <c r="X167" s="2">
        <f t="shared" si="76"/>
        <v>432786.66</v>
      </c>
      <c r="Y167" s="2">
        <f t="shared" si="76"/>
        <v>291266.26</v>
      </c>
      <c r="Z167" s="2"/>
      <c r="AA167" s="2"/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</row>
    <row r="169" spans="1:14" ht="12.75">
      <c r="A169" s="3">
        <v>50</v>
      </c>
      <c r="B169" s="3">
        <v>0</v>
      </c>
      <c r="C169" s="3">
        <v>0</v>
      </c>
      <c r="D169" s="3">
        <v>1</v>
      </c>
      <c r="E169" s="3">
        <v>0</v>
      </c>
      <c r="F169" s="3">
        <f>Source!O167</f>
        <v>2886430.26</v>
      </c>
      <c r="G169" s="3" t="s">
        <v>129</v>
      </c>
      <c r="H169" s="3" t="s">
        <v>130</v>
      </c>
      <c r="I169" s="3"/>
      <c r="J169" s="3"/>
      <c r="K169" s="3">
        <v>201</v>
      </c>
      <c r="L169" s="3">
        <v>1</v>
      </c>
      <c r="M169" s="3">
        <v>3</v>
      </c>
      <c r="N169" s="3" t="s">
        <v>3</v>
      </c>
    </row>
    <row r="170" spans="1:14" ht="12.75">
      <c r="A170" s="3">
        <v>50</v>
      </c>
      <c r="B170" s="3">
        <v>0</v>
      </c>
      <c r="C170" s="3">
        <v>0</v>
      </c>
      <c r="D170" s="3">
        <v>1</v>
      </c>
      <c r="E170" s="3">
        <v>202</v>
      </c>
      <c r="F170" s="3">
        <f>Source!P167</f>
        <v>2387820.5</v>
      </c>
      <c r="G170" s="3" t="s">
        <v>131</v>
      </c>
      <c r="H170" s="3" t="s">
        <v>132</v>
      </c>
      <c r="I170" s="3"/>
      <c r="J170" s="3"/>
      <c r="K170" s="3">
        <v>202</v>
      </c>
      <c r="L170" s="3">
        <v>2</v>
      </c>
      <c r="M170" s="3">
        <v>3</v>
      </c>
      <c r="N170" s="3" t="s">
        <v>3</v>
      </c>
    </row>
    <row r="171" spans="1:14" ht="12.75">
      <c r="A171" s="3">
        <v>50</v>
      </c>
      <c r="B171" s="3">
        <v>0</v>
      </c>
      <c r="C171" s="3">
        <v>0</v>
      </c>
      <c r="D171" s="3">
        <v>1</v>
      </c>
      <c r="E171" s="3">
        <v>203</v>
      </c>
      <c r="F171" s="3">
        <f>Source!Q167</f>
        <v>115233.01</v>
      </c>
      <c r="G171" s="3" t="s">
        <v>133</v>
      </c>
      <c r="H171" s="3" t="s">
        <v>134</v>
      </c>
      <c r="I171" s="3"/>
      <c r="J171" s="3"/>
      <c r="K171" s="3">
        <v>203</v>
      </c>
      <c r="L171" s="3">
        <v>3</v>
      </c>
      <c r="M171" s="3">
        <v>3</v>
      </c>
      <c r="N171" s="3" t="s">
        <v>3</v>
      </c>
    </row>
    <row r="172" spans="1:14" ht="12.75">
      <c r="A172" s="3">
        <v>50</v>
      </c>
      <c r="B172" s="3">
        <v>0</v>
      </c>
      <c r="C172" s="3">
        <v>0</v>
      </c>
      <c r="D172" s="3">
        <v>1</v>
      </c>
      <c r="E172" s="3">
        <v>204</v>
      </c>
      <c r="F172" s="3">
        <f>Source!R167</f>
        <v>23539.41</v>
      </c>
      <c r="G172" s="3" t="s">
        <v>135</v>
      </c>
      <c r="H172" s="3" t="s">
        <v>136</v>
      </c>
      <c r="I172" s="3"/>
      <c r="J172" s="3"/>
      <c r="K172" s="3">
        <v>204</v>
      </c>
      <c r="L172" s="3">
        <v>4</v>
      </c>
      <c r="M172" s="3">
        <v>3</v>
      </c>
      <c r="N172" s="3" t="s">
        <v>3</v>
      </c>
    </row>
    <row r="173" spans="1:14" ht="12.75">
      <c r="A173" s="3">
        <v>50</v>
      </c>
      <c r="B173" s="3">
        <v>0</v>
      </c>
      <c r="C173" s="3">
        <v>0</v>
      </c>
      <c r="D173" s="3">
        <v>1</v>
      </c>
      <c r="E173" s="3">
        <v>0</v>
      </c>
      <c r="F173" s="3">
        <f>Source!S167</f>
        <v>383376.75</v>
      </c>
      <c r="G173" s="3" t="s">
        <v>137</v>
      </c>
      <c r="H173" s="3" t="s">
        <v>138</v>
      </c>
      <c r="I173" s="3"/>
      <c r="J173" s="3"/>
      <c r="K173" s="3">
        <v>205</v>
      </c>
      <c r="L173" s="3">
        <v>5</v>
      </c>
      <c r="M173" s="3">
        <v>3</v>
      </c>
      <c r="N173" s="3" t="s">
        <v>3</v>
      </c>
    </row>
    <row r="174" spans="1:14" ht="12.75">
      <c r="A174" s="3">
        <v>50</v>
      </c>
      <c r="B174" s="3">
        <v>0</v>
      </c>
      <c r="C174" s="3">
        <v>0</v>
      </c>
      <c r="D174" s="3">
        <v>1</v>
      </c>
      <c r="E174" s="3">
        <v>206</v>
      </c>
      <c r="F174" s="3">
        <f>Source!T167</f>
        <v>0</v>
      </c>
      <c r="G174" s="3" t="s">
        <v>139</v>
      </c>
      <c r="H174" s="3" t="s">
        <v>140</v>
      </c>
      <c r="I174" s="3"/>
      <c r="J174" s="3"/>
      <c r="K174" s="3">
        <v>206</v>
      </c>
      <c r="L174" s="3">
        <v>6</v>
      </c>
      <c r="M174" s="3">
        <v>3</v>
      </c>
      <c r="N174" s="3" t="s">
        <v>3</v>
      </c>
    </row>
    <row r="175" spans="1:14" ht="12.75">
      <c r="A175" s="3">
        <v>50</v>
      </c>
      <c r="B175" s="3">
        <v>0</v>
      </c>
      <c r="C175" s="3">
        <v>0</v>
      </c>
      <c r="D175" s="3">
        <v>1</v>
      </c>
      <c r="E175" s="3">
        <v>207</v>
      </c>
      <c r="F175" s="3">
        <f>Source!U167</f>
        <v>4111.86</v>
      </c>
      <c r="G175" s="3" t="s">
        <v>141</v>
      </c>
      <c r="H175" s="3" t="s">
        <v>142</v>
      </c>
      <c r="I175" s="3"/>
      <c r="J175" s="3"/>
      <c r="K175" s="3">
        <v>207</v>
      </c>
      <c r="L175" s="3">
        <v>7</v>
      </c>
      <c r="M175" s="3">
        <v>3</v>
      </c>
      <c r="N175" s="3" t="s">
        <v>3</v>
      </c>
    </row>
    <row r="176" spans="1:14" ht="12.75">
      <c r="A176" s="3">
        <v>50</v>
      </c>
      <c r="B176" s="3">
        <v>0</v>
      </c>
      <c r="C176" s="3">
        <v>0</v>
      </c>
      <c r="D176" s="3">
        <v>1</v>
      </c>
      <c r="E176" s="3">
        <v>208</v>
      </c>
      <c r="F176" s="3">
        <f>Source!V167</f>
        <v>222.26</v>
      </c>
      <c r="G176" s="3" t="s">
        <v>143</v>
      </c>
      <c r="H176" s="3" t="s">
        <v>144</v>
      </c>
      <c r="I176" s="3"/>
      <c r="J176" s="3"/>
      <c r="K176" s="3">
        <v>208</v>
      </c>
      <c r="L176" s="3">
        <v>8</v>
      </c>
      <c r="M176" s="3">
        <v>3</v>
      </c>
      <c r="N176" s="3" t="s">
        <v>3</v>
      </c>
    </row>
    <row r="177" spans="1:14" ht="12.75">
      <c r="A177" s="3">
        <v>50</v>
      </c>
      <c r="B177" s="3">
        <v>0</v>
      </c>
      <c r="C177" s="3">
        <v>0</v>
      </c>
      <c r="D177" s="3">
        <v>1</v>
      </c>
      <c r="E177" s="3">
        <v>209</v>
      </c>
      <c r="F177" s="3">
        <f>Source!W167</f>
        <v>0</v>
      </c>
      <c r="G177" s="3" t="s">
        <v>145</v>
      </c>
      <c r="H177" s="3" t="s">
        <v>146</v>
      </c>
      <c r="I177" s="3"/>
      <c r="J177" s="3"/>
      <c r="K177" s="3">
        <v>209</v>
      </c>
      <c r="L177" s="3">
        <v>9</v>
      </c>
      <c r="M177" s="3">
        <v>3</v>
      </c>
      <c r="N177" s="3" t="s">
        <v>3</v>
      </c>
    </row>
    <row r="178" spans="1:14" ht="12.75">
      <c r="A178" s="3">
        <v>50</v>
      </c>
      <c r="B178" s="3">
        <v>0</v>
      </c>
      <c r="C178" s="3">
        <v>0</v>
      </c>
      <c r="D178" s="3">
        <v>1</v>
      </c>
      <c r="E178" s="3">
        <v>0</v>
      </c>
      <c r="F178" s="3">
        <f>Source!X167</f>
        <v>432786.66</v>
      </c>
      <c r="G178" s="3" t="s">
        <v>147</v>
      </c>
      <c r="H178" s="3" t="s">
        <v>148</v>
      </c>
      <c r="I178" s="3"/>
      <c r="J178" s="3"/>
      <c r="K178" s="3">
        <v>210</v>
      </c>
      <c r="L178" s="3">
        <v>10</v>
      </c>
      <c r="M178" s="3">
        <v>3</v>
      </c>
      <c r="N178" s="3" t="s">
        <v>3</v>
      </c>
    </row>
    <row r="179" spans="1:14" ht="12.75">
      <c r="A179" s="3">
        <v>50</v>
      </c>
      <c r="B179" s="3">
        <v>0</v>
      </c>
      <c r="C179" s="3">
        <v>0</v>
      </c>
      <c r="D179" s="3">
        <v>1</v>
      </c>
      <c r="E179" s="3">
        <v>0</v>
      </c>
      <c r="F179" s="3">
        <f>Source!Y167</f>
        <v>291266.26</v>
      </c>
      <c r="G179" s="3" t="s">
        <v>149</v>
      </c>
      <c r="H179" s="3" t="s">
        <v>150</v>
      </c>
      <c r="I179" s="3"/>
      <c r="J179" s="3"/>
      <c r="K179" s="3">
        <v>211</v>
      </c>
      <c r="L179" s="3">
        <v>11</v>
      </c>
      <c r="M179" s="3">
        <v>3</v>
      </c>
      <c r="N179" s="3" t="s">
        <v>3</v>
      </c>
    </row>
    <row r="180" spans="1:14" ht="12.75">
      <c r="A180" s="3">
        <v>50</v>
      </c>
      <c r="B180" s="3">
        <v>0</v>
      </c>
      <c r="C180" s="3">
        <v>0</v>
      </c>
      <c r="D180" s="3">
        <v>2</v>
      </c>
      <c r="E180" s="3">
        <v>201</v>
      </c>
      <c r="F180" s="3">
        <f>ROUND(Source!F169,2)</f>
        <v>2886430.26</v>
      </c>
      <c r="G180" s="3" t="s">
        <v>151</v>
      </c>
      <c r="H180" s="3" t="s">
        <v>152</v>
      </c>
      <c r="I180" s="3"/>
      <c r="J180" s="3"/>
      <c r="K180" s="3">
        <v>212</v>
      </c>
      <c r="L180" s="3">
        <v>12</v>
      </c>
      <c r="M180" s="3">
        <v>0</v>
      </c>
      <c r="N180" s="3" t="s">
        <v>3</v>
      </c>
    </row>
    <row r="181" spans="1:14" ht="12.75">
      <c r="A181" s="3">
        <v>50</v>
      </c>
      <c r="B181" s="3">
        <v>0</v>
      </c>
      <c r="C181" s="3">
        <v>0</v>
      </c>
      <c r="D181" s="3">
        <v>2</v>
      </c>
      <c r="E181" s="3">
        <v>210</v>
      </c>
      <c r="F181" s="3">
        <f>ROUND(Source!F178,2)</f>
        <v>432786.66</v>
      </c>
      <c r="G181" s="3" t="s">
        <v>153</v>
      </c>
      <c r="H181" s="3" t="s">
        <v>154</v>
      </c>
      <c r="I181" s="3"/>
      <c r="J181" s="3"/>
      <c r="K181" s="3">
        <v>212</v>
      </c>
      <c r="L181" s="3">
        <v>13</v>
      </c>
      <c r="M181" s="3">
        <v>0</v>
      </c>
      <c r="N181" s="3" t="s">
        <v>3</v>
      </c>
    </row>
    <row r="182" spans="1:14" ht="12.75">
      <c r="A182" s="3">
        <v>50</v>
      </c>
      <c r="B182" s="3">
        <v>0</v>
      </c>
      <c r="C182" s="3">
        <v>0</v>
      </c>
      <c r="D182" s="3">
        <v>2</v>
      </c>
      <c r="E182" s="3">
        <v>211</v>
      </c>
      <c r="F182" s="3">
        <f>ROUND(Source!F179,2)</f>
        <v>291266.26</v>
      </c>
      <c r="G182" s="3" t="s">
        <v>155</v>
      </c>
      <c r="H182" s="3" t="s">
        <v>156</v>
      </c>
      <c r="I182" s="3"/>
      <c r="J182" s="3"/>
      <c r="K182" s="3">
        <v>212</v>
      </c>
      <c r="L182" s="3">
        <v>14</v>
      </c>
      <c r="M182" s="3">
        <v>0</v>
      </c>
      <c r="N182" s="3" t="s">
        <v>3</v>
      </c>
    </row>
    <row r="183" spans="1:14" ht="12.75">
      <c r="A183" s="3">
        <v>50</v>
      </c>
      <c r="B183" s="3">
        <v>0</v>
      </c>
      <c r="C183" s="3">
        <v>0</v>
      </c>
      <c r="D183" s="3">
        <v>2</v>
      </c>
      <c r="E183" s="3">
        <v>0</v>
      </c>
      <c r="F183" s="3">
        <f>ROUND(Source!F180+Source!F181+Source!F182,2)</f>
        <v>3610483.18</v>
      </c>
      <c r="G183" s="3" t="s">
        <v>157</v>
      </c>
      <c r="H183" s="3" t="s">
        <v>158</v>
      </c>
      <c r="I183" s="3"/>
      <c r="J183" s="3"/>
      <c r="K183" s="3">
        <v>212</v>
      </c>
      <c r="L183" s="3">
        <v>15</v>
      </c>
      <c r="M183" s="3">
        <v>0</v>
      </c>
      <c r="N183" s="3" t="s">
        <v>3</v>
      </c>
    </row>
    <row r="184" spans="1:14" ht="12.75">
      <c r="A184" s="3">
        <v>50</v>
      </c>
      <c r="B184" s="3">
        <v>0</v>
      </c>
      <c r="C184" s="3">
        <v>0</v>
      </c>
      <c r="D184" s="3">
        <v>2</v>
      </c>
      <c r="E184" s="3">
        <v>0</v>
      </c>
      <c r="F184" s="3">
        <f>ROUND(Source!F175+Source!F176,2)</f>
        <v>4334.12</v>
      </c>
      <c r="G184" s="3" t="s">
        <v>159</v>
      </c>
      <c r="H184" s="3" t="s">
        <v>160</v>
      </c>
      <c r="I184" s="3"/>
      <c r="J184" s="3"/>
      <c r="K184" s="3">
        <v>212</v>
      </c>
      <c r="L184" s="3">
        <v>16</v>
      </c>
      <c r="M184" s="3">
        <v>3</v>
      </c>
      <c r="N184" s="3" t="s">
        <v>3</v>
      </c>
    </row>
    <row r="185" spans="1:14" ht="12.75">
      <c r="A185" s="3">
        <v>50</v>
      </c>
      <c r="B185" s="3">
        <v>0</v>
      </c>
      <c r="C185" s="3">
        <v>0</v>
      </c>
      <c r="D185" s="3">
        <v>2</v>
      </c>
      <c r="E185" s="3">
        <v>205</v>
      </c>
      <c r="F185" s="3">
        <f>ROUND(Source!F173+Source!F172,2)</f>
        <v>406916.16</v>
      </c>
      <c r="G185" s="3" t="s">
        <v>161</v>
      </c>
      <c r="H185" s="3" t="s">
        <v>162</v>
      </c>
      <c r="I185" s="3"/>
      <c r="J185" s="3"/>
      <c r="K185" s="3">
        <v>212</v>
      </c>
      <c r="L185" s="3">
        <v>17</v>
      </c>
      <c r="M185" s="3">
        <v>3</v>
      </c>
      <c r="N185" s="3" t="s">
        <v>3</v>
      </c>
    </row>
    <row r="186" spans="1:14" ht="12.75">
      <c r="A186" s="3">
        <v>50</v>
      </c>
      <c r="B186" s="3">
        <v>0</v>
      </c>
      <c r="C186" s="3">
        <v>0</v>
      </c>
      <c r="D186" s="3">
        <v>2</v>
      </c>
      <c r="E186" s="3">
        <v>0</v>
      </c>
      <c r="F186" s="3">
        <f>ROUND(1.2,2)</f>
        <v>1.2</v>
      </c>
      <c r="G186" s="3" t="s">
        <v>163</v>
      </c>
      <c r="H186" s="3" t="s">
        <v>164</v>
      </c>
      <c r="I186" s="3"/>
      <c r="J186" s="3"/>
      <c r="K186" s="3">
        <v>212</v>
      </c>
      <c r="L186" s="3">
        <v>18</v>
      </c>
      <c r="M186" s="3">
        <v>1</v>
      </c>
      <c r="N186" s="3" t="s">
        <v>165</v>
      </c>
    </row>
    <row r="187" spans="1:14" ht="12.75">
      <c r="A187" s="3">
        <v>50</v>
      </c>
      <c r="B187" s="3">
        <v>0</v>
      </c>
      <c r="C187" s="3">
        <v>0</v>
      </c>
      <c r="D187" s="3">
        <v>2</v>
      </c>
      <c r="E187" s="3">
        <v>0</v>
      </c>
      <c r="F187" s="3">
        <f>ROUND(IF(Source!F186&gt;0,Source!F183*(Source!F186/100+1),0),2)</f>
        <v>3653808.98</v>
      </c>
      <c r="G187" s="3" t="s">
        <v>166</v>
      </c>
      <c r="H187" s="3" t="s">
        <v>167</v>
      </c>
      <c r="I187" s="3"/>
      <c r="J187" s="3"/>
      <c r="K187" s="3">
        <v>212</v>
      </c>
      <c r="L187" s="3">
        <v>19</v>
      </c>
      <c r="M187" s="3">
        <v>1</v>
      </c>
      <c r="N187" s="3" t="s">
        <v>3</v>
      </c>
    </row>
    <row r="188" spans="1:14" ht="12.75">
      <c r="A188" s="3">
        <v>50</v>
      </c>
      <c r="B188" s="3">
        <v>0</v>
      </c>
      <c r="C188" s="3">
        <v>0</v>
      </c>
      <c r="D188" s="3">
        <v>2</v>
      </c>
      <c r="E188" s="3">
        <v>0</v>
      </c>
      <c r="F188" s="3">
        <v>0</v>
      </c>
      <c r="G188" s="3" t="s">
        <v>168</v>
      </c>
      <c r="H188" s="3" t="s">
        <v>169</v>
      </c>
      <c r="I188" s="3"/>
      <c r="J188" s="3"/>
      <c r="K188" s="3">
        <v>212</v>
      </c>
      <c r="L188" s="3">
        <v>20</v>
      </c>
      <c r="M188" s="3">
        <v>1</v>
      </c>
      <c r="N188" s="3" t="s">
        <v>170</v>
      </c>
    </row>
    <row r="189" spans="1:14" ht="12.75">
      <c r="A189" s="3">
        <v>50</v>
      </c>
      <c r="B189" s="3">
        <v>0</v>
      </c>
      <c r="C189" s="3">
        <v>0</v>
      </c>
      <c r="D189" s="3">
        <v>2</v>
      </c>
      <c r="E189" s="3">
        <v>0</v>
      </c>
      <c r="F189" s="3">
        <f>ROUND(IF(Source!F188&gt;0,IF(Source!F186&gt;0,Source!F187*(Source!F188/100+1),Source!F183*(Source!F188/100+1)),0),2)</f>
        <v>0</v>
      </c>
      <c r="G189" s="3" t="s">
        <v>171</v>
      </c>
      <c r="H189" s="3" t="s">
        <v>172</v>
      </c>
      <c r="I189" s="3"/>
      <c r="J189" s="3"/>
      <c r="K189" s="3">
        <v>212</v>
      </c>
      <c r="L189" s="3">
        <v>21</v>
      </c>
      <c r="M189" s="3">
        <v>1</v>
      </c>
      <c r="N189" s="3" t="s">
        <v>3</v>
      </c>
    </row>
    <row r="190" spans="1:14" ht="12.75">
      <c r="A190" s="3">
        <v>50</v>
      </c>
      <c r="B190" s="3">
        <v>0</v>
      </c>
      <c r="C190" s="3">
        <v>0</v>
      </c>
      <c r="D190" s="3">
        <v>2</v>
      </c>
      <c r="E190" s="3">
        <v>0</v>
      </c>
      <c r="F190" s="3">
        <f>ROUND(IF(Source!F189&gt;0,Source!F189*0.18,IF(Source!F186&gt;0,Source!F187*0.18,Source!F183*0.18)),2)</f>
        <v>657685.62</v>
      </c>
      <c r="G190" s="3" t="s">
        <v>173</v>
      </c>
      <c r="H190" s="3" t="s">
        <v>174</v>
      </c>
      <c r="I190" s="3"/>
      <c r="J190" s="3"/>
      <c r="K190" s="3">
        <v>212</v>
      </c>
      <c r="L190" s="3">
        <v>22</v>
      </c>
      <c r="M190" s="3">
        <v>0</v>
      </c>
      <c r="N190" s="3" t="s">
        <v>3</v>
      </c>
    </row>
    <row r="191" spans="1:14" ht="12.75">
      <c r="A191" s="3">
        <v>50</v>
      </c>
      <c r="B191" s="3">
        <v>0</v>
      </c>
      <c r="C191" s="3">
        <v>0</v>
      </c>
      <c r="D191" s="3">
        <v>2</v>
      </c>
      <c r="E191" s="3">
        <v>213</v>
      </c>
      <c r="F191" s="3">
        <f>ROUND(Source!F190/18*100+Source!F190,2)</f>
        <v>4311494.62</v>
      </c>
      <c r="G191" s="3" t="s">
        <v>175</v>
      </c>
      <c r="H191" s="3" t="s">
        <v>175</v>
      </c>
      <c r="I191" s="3"/>
      <c r="J191" s="3"/>
      <c r="K191" s="3">
        <v>212</v>
      </c>
      <c r="L191" s="3">
        <v>23</v>
      </c>
      <c r="M191" s="3">
        <v>0</v>
      </c>
      <c r="N191" s="3" t="s">
        <v>3</v>
      </c>
    </row>
    <row r="194" spans="1:15" ht="12.75">
      <c r="A194">
        <v>70</v>
      </c>
      <c r="B194">
        <v>1</v>
      </c>
      <c r="D194">
        <v>0</v>
      </c>
      <c r="E194" t="s">
        <v>216</v>
      </c>
      <c r="F194" t="s">
        <v>217</v>
      </c>
      <c r="G194">
        <v>1</v>
      </c>
      <c r="H194">
        <v>0.85</v>
      </c>
      <c r="I194" t="s">
        <v>218</v>
      </c>
      <c r="J194">
        <v>0</v>
      </c>
      <c r="K194">
        <v>0</v>
      </c>
      <c r="N194">
        <v>0</v>
      </c>
    </row>
    <row r="195" spans="1:15" ht="12.75">
      <c r="A195">
        <v>70</v>
      </c>
      <c r="B195">
        <v>1</v>
      </c>
      <c r="D195">
        <v>0</v>
      </c>
      <c r="E195" t="s">
        <v>219</v>
      </c>
      <c r="F195" t="s">
        <v>220</v>
      </c>
      <c r="G195">
        <v>0.94</v>
      </c>
      <c r="H195">
        <v>0.94</v>
      </c>
      <c r="I195" t="s">
        <v>221</v>
      </c>
      <c r="J195">
        <v>0</v>
      </c>
      <c r="K195">
        <v>0</v>
      </c>
      <c r="N195">
        <v>0</v>
      </c>
    </row>
    <row r="196" spans="1:15" ht="12.75">
      <c r="A196">
        <v>70</v>
      </c>
      <c r="B196">
        <v>1</v>
      </c>
      <c r="D196">
        <v>1</v>
      </c>
      <c r="E196" t="s">
        <v>222</v>
      </c>
      <c r="F196" t="s">
        <v>223</v>
      </c>
      <c r="G196">
        <v>1</v>
      </c>
      <c r="H196">
        <v>1</v>
      </c>
      <c r="I196" t="s">
        <v>224</v>
      </c>
      <c r="J196">
        <v>0</v>
      </c>
      <c r="K196">
        <v>0</v>
      </c>
      <c r="N196">
        <v>0</v>
      </c>
    </row>
    <row r="197" spans="1:15" ht="12.75">
      <c r="A197">
        <v>70</v>
      </c>
      <c r="B197">
        <v>1</v>
      </c>
      <c r="D197">
        <v>55</v>
      </c>
      <c r="E197" t="s">
        <v>225</v>
      </c>
      <c r="F197" t="s">
        <v>226</v>
      </c>
      <c r="G197">
        <v>1</v>
      </c>
      <c r="H197">
        <v>1</v>
      </c>
      <c r="I197" t="s">
        <v>227</v>
      </c>
      <c r="J197">
        <v>0</v>
      </c>
      <c r="K197">
        <v>0</v>
      </c>
      <c r="N197">
        <v>0</v>
      </c>
    </row>
    <row r="198" spans="1:15" ht="12.75">
      <c r="A198">
        <v>70</v>
      </c>
      <c r="B198">
        <v>1</v>
      </c>
      <c r="D198">
        <v>0</v>
      </c>
      <c r="E198" t="s">
        <v>228</v>
      </c>
      <c r="F198" t="s">
        <v>229</v>
      </c>
      <c r="G198">
        <v>0</v>
      </c>
      <c r="H198">
        <v>0</v>
      </c>
      <c r="I198" t="s">
        <v>230</v>
      </c>
      <c r="J198">
        <v>0</v>
      </c>
      <c r="K198">
        <v>0</v>
      </c>
      <c r="N198">
        <v>0</v>
      </c>
    </row>
    <row r="199" spans="1:15" ht="12.75">
      <c r="A199">
        <v>70</v>
      </c>
      <c r="B199">
        <v>1</v>
      </c>
      <c r="D199">
        <v>52</v>
      </c>
      <c r="E199" t="s">
        <v>231</v>
      </c>
      <c r="F199" t="s">
        <v>232</v>
      </c>
      <c r="G199">
        <v>1</v>
      </c>
      <c r="H199">
        <v>1</v>
      </c>
      <c r="I199" t="s">
        <v>233</v>
      </c>
      <c r="J199">
        <v>0</v>
      </c>
      <c r="K199">
        <v>0</v>
      </c>
      <c r="N199">
        <v>0</v>
      </c>
    </row>
    <row r="200" spans="1:15" ht="12.75">
      <c r="A200">
        <v>70</v>
      </c>
      <c r="B200">
        <v>1</v>
      </c>
      <c r="D200">
        <v>56</v>
      </c>
      <c r="E200" t="s">
        <v>234</v>
      </c>
      <c r="F200" t="s">
        <v>235</v>
      </c>
      <c r="G200">
        <v>1</v>
      </c>
      <c r="H200">
        <v>1</v>
      </c>
      <c r="I200" t="s">
        <v>236</v>
      </c>
      <c r="J200">
        <v>0</v>
      </c>
      <c r="K200">
        <v>0</v>
      </c>
      <c r="N200">
        <v>0</v>
      </c>
    </row>
    <row r="201" spans="1:15" ht="12.75">
      <c r="A201">
        <v>70</v>
      </c>
      <c r="B201">
        <v>1</v>
      </c>
      <c r="D201">
        <v>53</v>
      </c>
      <c r="E201" t="s">
        <v>237</v>
      </c>
      <c r="F201" t="s">
        <v>238</v>
      </c>
      <c r="G201">
        <v>0</v>
      </c>
      <c r="H201">
        <v>0</v>
      </c>
      <c r="I201" t="s">
        <v>239</v>
      </c>
      <c r="J201">
        <v>0</v>
      </c>
      <c r="K201">
        <v>0</v>
      </c>
      <c r="N201">
        <v>0</v>
      </c>
    </row>
    <row r="202" spans="1:15" ht="12.75">
      <c r="A202">
        <v>70</v>
      </c>
      <c r="B202">
        <v>1</v>
      </c>
      <c r="D202">
        <v>24</v>
      </c>
      <c r="E202" t="s">
        <v>240</v>
      </c>
      <c r="F202" t="s">
        <v>241</v>
      </c>
      <c r="G202">
        <v>1</v>
      </c>
      <c r="H202">
        <v>1.68</v>
      </c>
      <c r="I202" t="s">
        <v>242</v>
      </c>
      <c r="J202">
        <v>0</v>
      </c>
      <c r="K202">
        <v>0</v>
      </c>
      <c r="N202">
        <v>0</v>
      </c>
    </row>
    <row r="203" spans="1:15" ht="12.75">
      <c r="A203">
        <v>70</v>
      </c>
      <c r="B203">
        <v>1</v>
      </c>
      <c r="D203">
        <v>25</v>
      </c>
      <c r="E203" t="s">
        <v>243</v>
      </c>
      <c r="F203" t="s">
        <v>244</v>
      </c>
      <c r="G203">
        <v>1</v>
      </c>
      <c r="H203">
        <v>2.05</v>
      </c>
      <c r="I203" t="s">
        <v>245</v>
      </c>
      <c r="J203">
        <v>0</v>
      </c>
      <c r="K203">
        <v>0</v>
      </c>
      <c r="N203">
        <v>0</v>
      </c>
    </row>
    <row r="204" spans="1:15" ht="12.75">
      <c r="A204">
        <v>70</v>
      </c>
      <c r="B204">
        <v>1</v>
      </c>
      <c r="D204">
        <v>26</v>
      </c>
      <c r="E204" t="s">
        <v>246</v>
      </c>
      <c r="F204" t="s">
        <v>247</v>
      </c>
      <c r="G204">
        <v>1</v>
      </c>
      <c r="H204">
        <v>2.4</v>
      </c>
      <c r="I204" t="s">
        <v>248</v>
      </c>
      <c r="J204">
        <v>0</v>
      </c>
      <c r="K204">
        <v>0</v>
      </c>
      <c r="N204">
        <v>0</v>
      </c>
    </row>
    <row r="205" spans="1:15" ht="12.75">
      <c r="A205">
        <v>70</v>
      </c>
      <c r="B205">
        <v>1</v>
      </c>
      <c r="D205">
        <v>27</v>
      </c>
      <c r="E205" t="s">
        <v>249</v>
      </c>
      <c r="F205" t="s">
        <v>250</v>
      </c>
      <c r="G205">
        <v>1</v>
      </c>
      <c r="H205">
        <v>2.8</v>
      </c>
      <c r="I205" t="s">
        <v>251</v>
      </c>
      <c r="J205">
        <v>0</v>
      </c>
      <c r="K205">
        <v>0</v>
      </c>
      <c r="N205">
        <v>0</v>
      </c>
    </row>
    <row r="206" spans="1:15" ht="12.75">
      <c r="A206">
        <v>70</v>
      </c>
      <c r="B206">
        <v>1</v>
      </c>
      <c r="D206">
        <v>54</v>
      </c>
      <c r="E206" t="s">
        <v>252</v>
      </c>
      <c r="F206" t="s">
        <v>253</v>
      </c>
      <c r="G206">
        <v>0</v>
      </c>
      <c r="H206">
        <v>0</v>
      </c>
      <c r="I206" t="s">
        <v>239</v>
      </c>
      <c r="J206">
        <v>0</v>
      </c>
      <c r="K206">
        <v>0</v>
      </c>
      <c r="N206">
        <v>0</v>
      </c>
    </row>
    <row r="207" spans="1:15" ht="12.75">
      <c r="A207">
        <v>70</v>
      </c>
      <c r="B207">
        <v>1</v>
      </c>
      <c r="D207">
        <v>28</v>
      </c>
      <c r="E207" t="s">
        <v>254</v>
      </c>
      <c r="F207" t="s">
        <v>255</v>
      </c>
      <c r="G207">
        <v>1</v>
      </c>
      <c r="H207">
        <v>3</v>
      </c>
      <c r="I207" t="s">
        <v>256</v>
      </c>
      <c r="J207">
        <v>0</v>
      </c>
      <c r="K207">
        <v>0</v>
      </c>
      <c r="N207">
        <v>0</v>
      </c>
    </row>
    <row r="208" spans="1:15" ht="12.75">
      <c r="A208">
        <v>70</v>
      </c>
      <c r="B208">
        <v>1</v>
      </c>
      <c r="D208">
        <v>29</v>
      </c>
      <c r="E208" t="s">
        <v>257</v>
      </c>
      <c r="F208" t="s">
        <v>258</v>
      </c>
      <c r="G208">
        <v>1</v>
      </c>
      <c r="H208">
        <v>2</v>
      </c>
      <c r="I208" t="s">
        <v>259</v>
      </c>
      <c r="J208">
        <v>0</v>
      </c>
      <c r="K208">
        <v>0</v>
      </c>
      <c r="N208">
        <v>0</v>
      </c>
    </row>
    <row r="209" spans="1:15" ht="12.75">
      <c r="A209">
        <v>70</v>
      </c>
      <c r="B209">
        <v>1</v>
      </c>
      <c r="D209">
        <v>2</v>
      </c>
      <c r="E209" t="s">
        <v>260</v>
      </c>
      <c r="F209" t="s">
        <v>261</v>
      </c>
      <c r="G209">
        <v>1</v>
      </c>
      <c r="H209">
        <v>1.2</v>
      </c>
      <c r="I209" t="s">
        <v>262</v>
      </c>
      <c r="J209">
        <v>0</v>
      </c>
      <c r="K209">
        <v>0</v>
      </c>
      <c r="N209">
        <v>0</v>
      </c>
    </row>
    <row r="210" spans="1:15" ht="12.75">
      <c r="A210">
        <v>70</v>
      </c>
      <c r="B210">
        <v>1</v>
      </c>
      <c r="D210">
        <v>4</v>
      </c>
      <c r="E210" t="s">
        <v>263</v>
      </c>
      <c r="F210" t="s">
        <v>264</v>
      </c>
      <c r="G210">
        <v>1</v>
      </c>
      <c r="H210">
        <v>1.2</v>
      </c>
      <c r="I210" t="s">
        <v>265</v>
      </c>
      <c r="J210">
        <v>0</v>
      </c>
      <c r="K210">
        <v>0</v>
      </c>
      <c r="N210">
        <v>0</v>
      </c>
    </row>
    <row r="211" spans="1:15" ht="12.75">
      <c r="A211">
        <v>70</v>
      </c>
      <c r="B211">
        <v>1</v>
      </c>
      <c r="D211">
        <v>3</v>
      </c>
      <c r="E211" t="s">
        <v>266</v>
      </c>
      <c r="F211" t="s">
        <v>267</v>
      </c>
      <c r="G211">
        <v>1</v>
      </c>
      <c r="H211">
        <v>1.35</v>
      </c>
      <c r="I211" t="s">
        <v>268</v>
      </c>
      <c r="J211">
        <v>0</v>
      </c>
      <c r="K211">
        <v>0</v>
      </c>
      <c r="N211">
        <v>0</v>
      </c>
    </row>
    <row r="212" spans="1:15" ht="12.75">
      <c r="A212">
        <v>70</v>
      </c>
      <c r="B212">
        <v>1</v>
      </c>
      <c r="D212">
        <v>6</v>
      </c>
      <c r="E212" t="s">
        <v>269</v>
      </c>
      <c r="F212" t="s">
        <v>270</v>
      </c>
      <c r="G212">
        <v>1</v>
      </c>
      <c r="H212">
        <v>1.5</v>
      </c>
      <c r="I212" t="s">
        <v>271</v>
      </c>
      <c r="J212">
        <v>0</v>
      </c>
      <c r="K212">
        <v>0</v>
      </c>
      <c r="N212">
        <v>0</v>
      </c>
    </row>
    <row r="213" spans="1:15" ht="12.75">
      <c r="A213">
        <v>70</v>
      </c>
      <c r="B213">
        <v>1</v>
      </c>
      <c r="D213">
        <v>7</v>
      </c>
      <c r="E213" t="s">
        <v>272</v>
      </c>
      <c r="F213" t="s">
        <v>273</v>
      </c>
      <c r="G213">
        <v>1</v>
      </c>
      <c r="H213">
        <v>1.5</v>
      </c>
      <c r="I213" t="s">
        <v>274</v>
      </c>
      <c r="J213">
        <v>0</v>
      </c>
      <c r="K213">
        <v>0</v>
      </c>
      <c r="N213">
        <v>0</v>
      </c>
    </row>
    <row r="214" spans="1:15" ht="12.75">
      <c r="A214">
        <v>70</v>
      </c>
      <c r="B214">
        <v>1</v>
      </c>
      <c r="D214">
        <v>8</v>
      </c>
      <c r="E214" t="s">
        <v>275</v>
      </c>
      <c r="F214" t="s">
        <v>276</v>
      </c>
      <c r="G214">
        <v>1</v>
      </c>
      <c r="H214">
        <v>1.35</v>
      </c>
      <c r="I214" t="s">
        <v>277</v>
      </c>
      <c r="J214">
        <v>0</v>
      </c>
      <c r="K214">
        <v>0</v>
      </c>
      <c r="N214">
        <v>0</v>
      </c>
    </row>
    <row r="215" spans="1:15" ht="12.75">
      <c r="A215">
        <v>70</v>
      </c>
      <c r="B215">
        <v>1</v>
      </c>
      <c r="D215">
        <v>9</v>
      </c>
      <c r="E215" t="s">
        <v>278</v>
      </c>
      <c r="F215" t="s">
        <v>279</v>
      </c>
      <c r="G215">
        <v>1</v>
      </c>
      <c r="H215">
        <v>1.7</v>
      </c>
      <c r="I215" t="s">
        <v>280</v>
      </c>
      <c r="J215">
        <v>0</v>
      </c>
      <c r="K215">
        <v>0</v>
      </c>
      <c r="N215">
        <v>0</v>
      </c>
    </row>
    <row r="216" spans="1:15" ht="12.75">
      <c r="A216">
        <v>70</v>
      </c>
      <c r="B216">
        <v>1</v>
      </c>
      <c r="D216">
        <v>10</v>
      </c>
      <c r="E216" t="s">
        <v>281</v>
      </c>
      <c r="F216" t="s">
        <v>276</v>
      </c>
      <c r="G216">
        <v>1</v>
      </c>
      <c r="H216">
        <v>1.55</v>
      </c>
      <c r="I216" t="s">
        <v>282</v>
      </c>
      <c r="J216">
        <v>0</v>
      </c>
      <c r="K216">
        <v>0</v>
      </c>
      <c r="N216">
        <v>0</v>
      </c>
    </row>
    <row r="217" spans="1:15" ht="12.75">
      <c r="A217">
        <v>70</v>
      </c>
      <c r="B217">
        <v>1</v>
      </c>
      <c r="D217">
        <v>11</v>
      </c>
      <c r="E217" t="s">
        <v>283</v>
      </c>
      <c r="F217" t="s">
        <v>284</v>
      </c>
      <c r="G217">
        <v>1</v>
      </c>
      <c r="H217">
        <v>2.05</v>
      </c>
      <c r="I217" t="s">
        <v>285</v>
      </c>
      <c r="J217">
        <v>0</v>
      </c>
      <c r="K217">
        <v>0</v>
      </c>
      <c r="N217">
        <v>0</v>
      </c>
    </row>
    <row r="218" spans="1:15" ht="12.75">
      <c r="A218">
        <v>70</v>
      </c>
      <c r="B218">
        <v>1</v>
      </c>
      <c r="D218">
        <v>12</v>
      </c>
      <c r="E218" t="s">
        <v>286</v>
      </c>
      <c r="F218" t="s">
        <v>287</v>
      </c>
      <c r="G218">
        <v>1</v>
      </c>
      <c r="H218">
        <v>1.9</v>
      </c>
      <c r="I218" t="s">
        <v>288</v>
      </c>
      <c r="J218">
        <v>0</v>
      </c>
      <c r="K218">
        <v>0</v>
      </c>
      <c r="N218">
        <v>0</v>
      </c>
    </row>
    <row r="219" spans="1:15" ht="12.75">
      <c r="A219">
        <v>70</v>
      </c>
      <c r="B219">
        <v>1</v>
      </c>
      <c r="D219">
        <v>13</v>
      </c>
      <c r="E219" t="s">
        <v>289</v>
      </c>
      <c r="F219" t="s">
        <v>290</v>
      </c>
      <c r="G219">
        <v>1</v>
      </c>
      <c r="H219">
        <v>2.3</v>
      </c>
      <c r="I219" t="s">
        <v>291</v>
      </c>
      <c r="J219">
        <v>0</v>
      </c>
      <c r="K219">
        <v>0</v>
      </c>
      <c r="N219">
        <v>0</v>
      </c>
    </row>
    <row r="220" spans="1:15" ht="12.75">
      <c r="A220">
        <v>70</v>
      </c>
      <c r="B220">
        <v>1</v>
      </c>
      <c r="D220">
        <v>14</v>
      </c>
      <c r="E220" t="s">
        <v>292</v>
      </c>
      <c r="F220" t="s">
        <v>287</v>
      </c>
      <c r="G220">
        <v>1</v>
      </c>
      <c r="H220">
        <v>2.15</v>
      </c>
      <c r="I220" t="s">
        <v>293</v>
      </c>
      <c r="J220">
        <v>0</v>
      </c>
      <c r="K220">
        <v>0</v>
      </c>
      <c r="N220">
        <v>0</v>
      </c>
    </row>
    <row r="221" spans="1:15" ht="12.75">
      <c r="A221">
        <v>70</v>
      </c>
      <c r="B221">
        <v>1</v>
      </c>
      <c r="D221">
        <v>15</v>
      </c>
      <c r="E221" t="s">
        <v>294</v>
      </c>
      <c r="F221" t="s">
        <v>295</v>
      </c>
      <c r="G221">
        <v>1</v>
      </c>
      <c r="H221">
        <v>1.15</v>
      </c>
      <c r="I221" t="s">
        <v>296</v>
      </c>
      <c r="J221">
        <v>0</v>
      </c>
      <c r="K221">
        <v>0</v>
      </c>
      <c r="N221">
        <v>0</v>
      </c>
    </row>
    <row r="222" spans="1:15" ht="12.75">
      <c r="A222">
        <v>70</v>
      </c>
      <c r="B222">
        <v>1</v>
      </c>
      <c r="D222">
        <v>16</v>
      </c>
      <c r="E222" t="s">
        <v>297</v>
      </c>
      <c r="F222" t="s">
        <v>298</v>
      </c>
      <c r="G222">
        <v>1</v>
      </c>
      <c r="H222">
        <v>1.25</v>
      </c>
      <c r="I222" t="s">
        <v>299</v>
      </c>
      <c r="J222">
        <v>0</v>
      </c>
      <c r="K222">
        <v>0</v>
      </c>
      <c r="N222">
        <v>0</v>
      </c>
    </row>
    <row r="223" spans="1:15" ht="12.75">
      <c r="A223">
        <v>70</v>
      </c>
      <c r="B223">
        <v>1</v>
      </c>
      <c r="D223">
        <v>17</v>
      </c>
      <c r="E223" t="s">
        <v>300</v>
      </c>
      <c r="F223" t="s">
        <v>301</v>
      </c>
      <c r="G223">
        <v>1</v>
      </c>
      <c r="H223">
        <v>1.2</v>
      </c>
      <c r="I223" t="s">
        <v>302</v>
      </c>
      <c r="J223">
        <v>0</v>
      </c>
      <c r="K223">
        <v>0</v>
      </c>
      <c r="N223">
        <v>0</v>
      </c>
    </row>
    <row r="224" spans="1:15" ht="12.75">
      <c r="A224">
        <v>70</v>
      </c>
      <c r="B224">
        <v>1</v>
      </c>
      <c r="D224">
        <v>18</v>
      </c>
      <c r="E224" t="s">
        <v>303</v>
      </c>
      <c r="F224" t="s">
        <v>304</v>
      </c>
      <c r="G224">
        <v>1</v>
      </c>
      <c r="H224">
        <v>1.1</v>
      </c>
      <c r="I224" t="s">
        <v>305</v>
      </c>
      <c r="J224">
        <v>0</v>
      </c>
      <c r="K224">
        <v>0</v>
      </c>
      <c r="N224">
        <v>0</v>
      </c>
    </row>
    <row r="225" spans="1:15" ht="12.75">
      <c r="A225">
        <v>70</v>
      </c>
      <c r="B225">
        <v>1</v>
      </c>
      <c r="D225">
        <v>19</v>
      </c>
      <c r="E225" t="s">
        <v>306</v>
      </c>
      <c r="F225" t="s">
        <v>307</v>
      </c>
      <c r="G225">
        <v>1</v>
      </c>
      <c r="H225">
        <v>1.15</v>
      </c>
      <c r="I225" t="s">
        <v>308</v>
      </c>
      <c r="J225">
        <v>0</v>
      </c>
      <c r="K225">
        <v>0</v>
      </c>
      <c r="N225">
        <v>0</v>
      </c>
    </row>
    <row r="226" spans="1:15" ht="12.75">
      <c r="A226">
        <v>70</v>
      </c>
      <c r="B226">
        <v>1</v>
      </c>
      <c r="D226">
        <v>20</v>
      </c>
      <c r="E226" t="s">
        <v>309</v>
      </c>
      <c r="F226" t="s">
        <v>310</v>
      </c>
      <c r="G226">
        <v>1</v>
      </c>
      <c r="H226">
        <v>1.15</v>
      </c>
      <c r="I226" t="s">
        <v>311</v>
      </c>
      <c r="J226">
        <v>0</v>
      </c>
      <c r="K226">
        <v>0</v>
      </c>
      <c r="N226">
        <v>0</v>
      </c>
    </row>
    <row r="227" spans="1:15" ht="12.75">
      <c r="A227">
        <v>70</v>
      </c>
      <c r="B227">
        <v>1</v>
      </c>
      <c r="D227">
        <v>21</v>
      </c>
      <c r="E227" t="s">
        <v>312</v>
      </c>
      <c r="F227" t="s">
        <v>313</v>
      </c>
      <c r="G227">
        <v>1</v>
      </c>
      <c r="H227">
        <v>1.25</v>
      </c>
      <c r="I227" t="s">
        <v>314</v>
      </c>
      <c r="J227">
        <v>0</v>
      </c>
      <c r="K227">
        <v>0</v>
      </c>
      <c r="N227">
        <v>0</v>
      </c>
    </row>
    <row r="228" spans="1:15" ht="12.75">
      <c r="A228">
        <v>70</v>
      </c>
      <c r="B228">
        <v>1</v>
      </c>
      <c r="D228">
        <v>22</v>
      </c>
      <c r="E228" t="s">
        <v>315</v>
      </c>
      <c r="F228" t="s">
        <v>316</v>
      </c>
      <c r="G228">
        <v>1</v>
      </c>
      <c r="H228">
        <v>1.35</v>
      </c>
      <c r="I228" t="s">
        <v>317</v>
      </c>
      <c r="J228">
        <v>0</v>
      </c>
      <c r="K228">
        <v>0</v>
      </c>
      <c r="N228">
        <v>0</v>
      </c>
    </row>
    <row r="229" spans="1:15" ht="12.75">
      <c r="A229">
        <v>70</v>
      </c>
      <c r="B229">
        <v>1</v>
      </c>
      <c r="D229">
        <v>23</v>
      </c>
      <c r="E229" t="s">
        <v>318</v>
      </c>
      <c r="F229" t="s">
        <v>319</v>
      </c>
      <c r="G229">
        <v>1</v>
      </c>
      <c r="H229">
        <v>1.5</v>
      </c>
      <c r="I229" t="s">
        <v>320</v>
      </c>
      <c r="J229">
        <v>0</v>
      </c>
      <c r="K229">
        <v>0</v>
      </c>
      <c r="N229">
        <v>0</v>
      </c>
    </row>
    <row r="230" spans="1:15" ht="12.75">
      <c r="A230">
        <v>70</v>
      </c>
      <c r="B230">
        <v>1</v>
      </c>
      <c r="D230">
        <v>44</v>
      </c>
      <c r="E230" t="s">
        <v>321</v>
      </c>
      <c r="F230" t="s">
        <v>322</v>
      </c>
      <c r="G230">
        <v>1</v>
      </c>
      <c r="H230">
        <v>1.35</v>
      </c>
      <c r="I230" t="s">
        <v>323</v>
      </c>
      <c r="J230">
        <v>0</v>
      </c>
      <c r="K230">
        <v>0</v>
      </c>
      <c r="N230">
        <v>0</v>
      </c>
    </row>
    <row r="231" spans="1:15" ht="12.75">
      <c r="A231">
        <v>70</v>
      </c>
      <c r="B231">
        <v>1</v>
      </c>
      <c r="D231">
        <v>46</v>
      </c>
      <c r="E231" t="s">
        <v>324</v>
      </c>
      <c r="F231" t="s">
        <v>325</v>
      </c>
      <c r="G231">
        <v>0</v>
      </c>
      <c r="H231">
        <v>0</v>
      </c>
      <c r="I231" t="s">
        <v>239</v>
      </c>
      <c r="J231">
        <v>0</v>
      </c>
      <c r="K231">
        <v>0</v>
      </c>
      <c r="N231">
        <v>0</v>
      </c>
    </row>
    <row r="232" spans="1:15" ht="12.75">
      <c r="A232">
        <v>70</v>
      </c>
      <c r="B232">
        <v>1</v>
      </c>
      <c r="D232">
        <v>47</v>
      </c>
      <c r="E232" t="s">
        <v>326</v>
      </c>
      <c r="F232" t="s">
        <v>327</v>
      </c>
      <c r="G232">
        <v>1</v>
      </c>
      <c r="H232">
        <v>1.15</v>
      </c>
      <c r="I232" t="s">
        <v>328</v>
      </c>
      <c r="J232">
        <v>0</v>
      </c>
      <c r="K232">
        <v>0</v>
      </c>
      <c r="N232">
        <v>0</v>
      </c>
    </row>
    <row r="233" spans="1:15" ht="12.75">
      <c r="A233">
        <v>70</v>
      </c>
      <c r="B233">
        <v>1</v>
      </c>
      <c r="D233">
        <v>48</v>
      </c>
      <c r="E233" t="s">
        <v>329</v>
      </c>
      <c r="F233" t="s">
        <v>330</v>
      </c>
      <c r="G233">
        <v>1</v>
      </c>
      <c r="H233">
        <v>1.25</v>
      </c>
      <c r="I233" t="s">
        <v>331</v>
      </c>
      <c r="J233">
        <v>0</v>
      </c>
      <c r="K233">
        <v>0</v>
      </c>
      <c r="N233">
        <v>0</v>
      </c>
    </row>
    <row r="234" spans="1:15" ht="12.75">
      <c r="A234">
        <v>70</v>
      </c>
      <c r="B234">
        <v>1</v>
      </c>
      <c r="D234">
        <v>49</v>
      </c>
      <c r="E234" t="s">
        <v>332</v>
      </c>
      <c r="F234" t="s">
        <v>333</v>
      </c>
      <c r="G234">
        <v>1</v>
      </c>
      <c r="H234">
        <v>1.1</v>
      </c>
      <c r="I234" t="s">
        <v>334</v>
      </c>
      <c r="J234">
        <v>0</v>
      </c>
      <c r="K234">
        <v>0</v>
      </c>
      <c r="N234">
        <v>0</v>
      </c>
    </row>
    <row r="235" spans="1:15" ht="12.75">
      <c r="A235">
        <v>70</v>
      </c>
      <c r="B235">
        <v>1</v>
      </c>
      <c r="D235">
        <v>45</v>
      </c>
      <c r="E235" t="s">
        <v>335</v>
      </c>
      <c r="F235" t="s">
        <v>336</v>
      </c>
      <c r="G235">
        <v>1</v>
      </c>
      <c r="H235">
        <v>1.5</v>
      </c>
      <c r="I235" t="s">
        <v>337</v>
      </c>
      <c r="J235">
        <v>0</v>
      </c>
      <c r="K235">
        <v>0</v>
      </c>
      <c r="N235">
        <v>0</v>
      </c>
    </row>
    <row r="236" spans="1:15" ht="12.75">
      <c r="A236">
        <v>70</v>
      </c>
      <c r="B236">
        <v>1</v>
      </c>
      <c r="D236">
        <v>51</v>
      </c>
      <c r="E236" t="s">
        <v>338</v>
      </c>
      <c r="F236" t="s">
        <v>339</v>
      </c>
      <c r="G236">
        <v>1</v>
      </c>
      <c r="H236">
        <v>1.1</v>
      </c>
      <c r="I236" t="s">
        <v>340</v>
      </c>
      <c r="J236">
        <v>0</v>
      </c>
      <c r="K236">
        <v>0</v>
      </c>
      <c r="N236">
        <v>0</v>
      </c>
    </row>
    <row r="237" spans="1:15" ht="12.75">
      <c r="A237">
        <v>70</v>
      </c>
      <c r="B237">
        <v>1</v>
      </c>
      <c r="D237">
        <v>50</v>
      </c>
      <c r="E237" t="s">
        <v>341</v>
      </c>
      <c r="F237" t="s">
        <v>342</v>
      </c>
      <c r="G237">
        <v>1</v>
      </c>
      <c r="H237">
        <v>1.35</v>
      </c>
      <c r="I237" t="s">
        <v>343</v>
      </c>
      <c r="J237">
        <v>0</v>
      </c>
      <c r="K237">
        <v>0</v>
      </c>
      <c r="N237">
        <v>0</v>
      </c>
    </row>
    <row r="240" spans="1:5" ht="12.75">
      <c r="A240">
        <v>65</v>
      </c>
      <c r="C240">
        <v>1</v>
      </c>
      <c r="D240">
        <v>0</v>
      </c>
      <c r="E240">
        <v>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216"/>
  <sheetViews>
    <sheetView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ROW(Source!A28)</f>
        <v>28</v>
      </c>
      <c r="B1">
        <v>9104820</v>
      </c>
      <c r="C1">
        <v>9104819</v>
      </c>
      <c r="D1">
        <v>5514222</v>
      </c>
      <c r="E1">
        <v>1</v>
      </c>
      <c r="F1">
        <v>1</v>
      </c>
      <c r="G1">
        <v>1</v>
      </c>
      <c r="H1">
        <v>1</v>
      </c>
      <c r="I1" t="s">
        <v>344</v>
      </c>
      <c r="K1" t="s">
        <v>345</v>
      </c>
      <c r="L1">
        <v>1369</v>
      </c>
      <c r="N1">
        <v>1013</v>
      </c>
      <c r="O1" t="s">
        <v>346</v>
      </c>
      <c r="P1" t="s">
        <v>346</v>
      </c>
      <c r="Q1">
        <v>1</v>
      </c>
      <c r="Y1">
        <v>154</v>
      </c>
      <c r="AA1">
        <v>0</v>
      </c>
      <c r="AB1">
        <v>0</v>
      </c>
      <c r="AC1">
        <v>0</v>
      </c>
      <c r="AD1">
        <v>7.8</v>
      </c>
      <c r="AN1">
        <v>0</v>
      </c>
      <c r="AO1">
        <v>1</v>
      </c>
      <c r="AP1">
        <v>0</v>
      </c>
      <c r="AQ1">
        <v>0</v>
      </c>
      <c r="AR1">
        <v>0</v>
      </c>
      <c r="AT1">
        <v>154</v>
      </c>
      <c r="AV1">
        <v>1</v>
      </c>
      <c r="AW1">
        <v>2</v>
      </c>
      <c r="AX1">
        <v>9104821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ROW(Source!A29)</f>
        <v>29</v>
      </c>
      <c r="B2">
        <v>9104823</v>
      </c>
      <c r="C2">
        <v>9104822</v>
      </c>
      <c r="D2">
        <v>5518255</v>
      </c>
      <c r="E2">
        <v>1</v>
      </c>
      <c r="F2">
        <v>1</v>
      </c>
      <c r="G2">
        <v>1</v>
      </c>
      <c r="H2">
        <v>1</v>
      </c>
      <c r="I2" t="s">
        <v>347</v>
      </c>
      <c r="K2" t="s">
        <v>348</v>
      </c>
      <c r="L2">
        <v>1369</v>
      </c>
      <c r="N2">
        <v>1013</v>
      </c>
      <c r="O2" t="s">
        <v>346</v>
      </c>
      <c r="P2" t="s">
        <v>346</v>
      </c>
      <c r="Q2">
        <v>1</v>
      </c>
      <c r="Y2">
        <v>4.91</v>
      </c>
      <c r="AA2">
        <v>0</v>
      </c>
      <c r="AB2">
        <v>0</v>
      </c>
      <c r="AC2">
        <v>0</v>
      </c>
      <c r="AD2">
        <v>9.3</v>
      </c>
      <c r="AN2">
        <v>0</v>
      </c>
      <c r="AO2">
        <v>1</v>
      </c>
      <c r="AP2">
        <v>0</v>
      </c>
      <c r="AQ2">
        <v>0</v>
      </c>
      <c r="AR2">
        <v>0</v>
      </c>
      <c r="AT2">
        <v>4.91</v>
      </c>
      <c r="AV2">
        <v>1</v>
      </c>
      <c r="AW2">
        <v>2</v>
      </c>
      <c r="AX2">
        <v>9104845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ROW(Source!A29)</f>
        <v>29</v>
      </c>
      <c r="B3">
        <v>9104824</v>
      </c>
      <c r="C3">
        <v>9104822</v>
      </c>
      <c r="D3">
        <v>121548</v>
      </c>
      <c r="E3">
        <v>1</v>
      </c>
      <c r="F3">
        <v>1</v>
      </c>
      <c r="G3">
        <v>1</v>
      </c>
      <c r="H3">
        <v>1</v>
      </c>
      <c r="I3" t="s">
        <v>29</v>
      </c>
      <c r="K3" t="s">
        <v>349</v>
      </c>
      <c r="L3">
        <v>608254</v>
      </c>
      <c r="N3">
        <v>1013</v>
      </c>
      <c r="O3" t="s">
        <v>350</v>
      </c>
      <c r="P3" t="s">
        <v>350</v>
      </c>
      <c r="Q3">
        <v>1</v>
      </c>
      <c r="Y3">
        <v>1.66</v>
      </c>
      <c r="AA3">
        <v>0</v>
      </c>
      <c r="AB3">
        <v>0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1.66</v>
      </c>
      <c r="AV3">
        <v>2</v>
      </c>
      <c r="AW3">
        <v>2</v>
      </c>
      <c r="AX3">
        <v>9104846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ROW(Source!A29)</f>
        <v>29</v>
      </c>
      <c r="B4">
        <v>9104825</v>
      </c>
      <c r="C4">
        <v>9104822</v>
      </c>
      <c r="D4">
        <v>5493924</v>
      </c>
      <c r="E4">
        <v>1</v>
      </c>
      <c r="F4">
        <v>1</v>
      </c>
      <c r="G4">
        <v>1</v>
      </c>
      <c r="H4">
        <v>2</v>
      </c>
      <c r="I4" t="s">
        <v>351</v>
      </c>
      <c r="J4" t="s">
        <v>352</v>
      </c>
      <c r="K4" t="s">
        <v>353</v>
      </c>
      <c r="L4">
        <v>1368</v>
      </c>
      <c r="N4">
        <v>1011</v>
      </c>
      <c r="O4" t="s">
        <v>354</v>
      </c>
      <c r="P4" t="s">
        <v>354</v>
      </c>
      <c r="Q4">
        <v>1</v>
      </c>
      <c r="Y4">
        <v>0.49</v>
      </c>
      <c r="AA4">
        <v>0</v>
      </c>
      <c r="AB4">
        <v>102.4</v>
      </c>
      <c r="AC4">
        <v>13.5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0.49</v>
      </c>
      <c r="AV4">
        <v>0</v>
      </c>
      <c r="AW4">
        <v>2</v>
      </c>
      <c r="AX4">
        <v>9104847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ROW(Source!A29)</f>
        <v>29</v>
      </c>
      <c r="B5">
        <v>9104826</v>
      </c>
      <c r="C5">
        <v>9104822</v>
      </c>
      <c r="D5">
        <v>5494447</v>
      </c>
      <c r="E5">
        <v>1</v>
      </c>
      <c r="F5">
        <v>1</v>
      </c>
      <c r="G5">
        <v>1</v>
      </c>
      <c r="H5">
        <v>2</v>
      </c>
      <c r="I5" t="s">
        <v>355</v>
      </c>
      <c r="J5" t="s">
        <v>356</v>
      </c>
      <c r="K5" t="s">
        <v>357</v>
      </c>
      <c r="L5">
        <v>1368</v>
      </c>
      <c r="N5">
        <v>1011</v>
      </c>
      <c r="O5" t="s">
        <v>354</v>
      </c>
      <c r="P5" t="s">
        <v>354</v>
      </c>
      <c r="Q5">
        <v>1</v>
      </c>
      <c r="Y5">
        <v>0.05</v>
      </c>
      <c r="AA5">
        <v>0</v>
      </c>
      <c r="AB5">
        <v>98.9</v>
      </c>
      <c r="AC5">
        <v>11.6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0.05</v>
      </c>
      <c r="AV5">
        <v>0</v>
      </c>
      <c r="AW5">
        <v>2</v>
      </c>
      <c r="AX5">
        <v>9104848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ROW(Source!A29)</f>
        <v>29</v>
      </c>
      <c r="B6">
        <v>9104827</v>
      </c>
      <c r="C6">
        <v>9104822</v>
      </c>
      <c r="D6">
        <v>5494999</v>
      </c>
      <c r="E6">
        <v>1</v>
      </c>
      <c r="F6">
        <v>1</v>
      </c>
      <c r="G6">
        <v>1</v>
      </c>
      <c r="H6">
        <v>2</v>
      </c>
      <c r="I6" t="s">
        <v>358</v>
      </c>
      <c r="J6" t="s">
        <v>359</v>
      </c>
      <c r="K6" t="s">
        <v>360</v>
      </c>
      <c r="L6">
        <v>1368</v>
      </c>
      <c r="N6">
        <v>1011</v>
      </c>
      <c r="O6" t="s">
        <v>354</v>
      </c>
      <c r="P6" t="s">
        <v>354</v>
      </c>
      <c r="Q6">
        <v>1</v>
      </c>
      <c r="Y6">
        <v>0.63</v>
      </c>
      <c r="AA6">
        <v>0</v>
      </c>
      <c r="AB6">
        <v>1.9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0.63</v>
      </c>
      <c r="AV6">
        <v>0</v>
      </c>
      <c r="AW6">
        <v>2</v>
      </c>
      <c r="AX6">
        <v>9104849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ROW(Source!A29)</f>
        <v>29</v>
      </c>
      <c r="B7">
        <v>9104828</v>
      </c>
      <c r="C7">
        <v>9104822</v>
      </c>
      <c r="D7">
        <v>5495362</v>
      </c>
      <c r="E7">
        <v>1</v>
      </c>
      <c r="F7">
        <v>1</v>
      </c>
      <c r="G7">
        <v>1</v>
      </c>
      <c r="H7">
        <v>2</v>
      </c>
      <c r="I7" t="s">
        <v>361</v>
      </c>
      <c r="J7" t="s">
        <v>362</v>
      </c>
      <c r="K7" t="s">
        <v>363</v>
      </c>
      <c r="L7">
        <v>1368</v>
      </c>
      <c r="N7">
        <v>1011</v>
      </c>
      <c r="O7" t="s">
        <v>354</v>
      </c>
      <c r="P7" t="s">
        <v>354</v>
      </c>
      <c r="Q7">
        <v>1</v>
      </c>
      <c r="Y7">
        <v>1.02</v>
      </c>
      <c r="AA7">
        <v>0</v>
      </c>
      <c r="AB7">
        <v>218.17</v>
      </c>
      <c r="AC7">
        <v>13.5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1.02</v>
      </c>
      <c r="AV7">
        <v>0</v>
      </c>
      <c r="AW7">
        <v>2</v>
      </c>
      <c r="AX7">
        <v>9104850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ROW(Source!A29)</f>
        <v>29</v>
      </c>
      <c r="B8">
        <v>9104829</v>
      </c>
      <c r="C8">
        <v>9104822</v>
      </c>
      <c r="D8">
        <v>5496709</v>
      </c>
      <c r="E8">
        <v>1</v>
      </c>
      <c r="F8">
        <v>1</v>
      </c>
      <c r="G8">
        <v>1</v>
      </c>
      <c r="H8">
        <v>2</v>
      </c>
      <c r="I8" t="s">
        <v>364</v>
      </c>
      <c r="J8" t="s">
        <v>365</v>
      </c>
      <c r="K8" t="s">
        <v>366</v>
      </c>
      <c r="L8">
        <v>1368</v>
      </c>
      <c r="N8">
        <v>1011</v>
      </c>
      <c r="O8" t="s">
        <v>354</v>
      </c>
      <c r="P8" t="s">
        <v>354</v>
      </c>
      <c r="Q8">
        <v>1</v>
      </c>
      <c r="Y8">
        <v>0.63</v>
      </c>
      <c r="AA8">
        <v>0</v>
      </c>
      <c r="AB8">
        <v>4.62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0.63</v>
      </c>
      <c r="AV8">
        <v>0</v>
      </c>
      <c r="AW8">
        <v>2</v>
      </c>
      <c r="AX8">
        <v>9104851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ROW(Source!A29)</f>
        <v>29</v>
      </c>
      <c r="B9">
        <v>9104830</v>
      </c>
      <c r="C9">
        <v>9104822</v>
      </c>
      <c r="D9">
        <v>5496870</v>
      </c>
      <c r="E9">
        <v>1</v>
      </c>
      <c r="F9">
        <v>1</v>
      </c>
      <c r="G9">
        <v>1</v>
      </c>
      <c r="H9">
        <v>2</v>
      </c>
      <c r="I9" t="s">
        <v>367</v>
      </c>
      <c r="J9" t="s">
        <v>368</v>
      </c>
      <c r="K9" t="s">
        <v>369</v>
      </c>
      <c r="L9">
        <v>1368</v>
      </c>
      <c r="N9">
        <v>1011</v>
      </c>
      <c r="O9" t="s">
        <v>354</v>
      </c>
      <c r="P9" t="s">
        <v>354</v>
      </c>
      <c r="Q9">
        <v>1</v>
      </c>
      <c r="Y9">
        <v>0.1</v>
      </c>
      <c r="AA9">
        <v>0</v>
      </c>
      <c r="AB9">
        <v>75.4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0.1</v>
      </c>
      <c r="AV9">
        <v>0</v>
      </c>
      <c r="AW9">
        <v>2</v>
      </c>
      <c r="AX9">
        <v>9104852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ROW(Source!A29)</f>
        <v>29</v>
      </c>
      <c r="B10">
        <v>9104831</v>
      </c>
      <c r="C10">
        <v>9104822</v>
      </c>
      <c r="D10">
        <v>5441846</v>
      </c>
      <c r="E10">
        <v>1</v>
      </c>
      <c r="F10">
        <v>1</v>
      </c>
      <c r="G10">
        <v>1</v>
      </c>
      <c r="H10">
        <v>3</v>
      </c>
      <c r="I10" t="s">
        <v>370</v>
      </c>
      <c r="J10" t="s">
        <v>371</v>
      </c>
      <c r="K10" t="s">
        <v>372</v>
      </c>
      <c r="L10">
        <v>1348</v>
      </c>
      <c r="N10">
        <v>1009</v>
      </c>
      <c r="O10" t="s">
        <v>45</v>
      </c>
      <c r="P10" t="s">
        <v>45</v>
      </c>
      <c r="Q10">
        <v>1000</v>
      </c>
      <c r="Y10">
        <v>0.00024</v>
      </c>
      <c r="AA10">
        <v>4455.2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0.00024</v>
      </c>
      <c r="AV10">
        <v>0</v>
      </c>
      <c r="AW10">
        <v>2</v>
      </c>
      <c r="AX10">
        <v>9104853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ROW(Source!A29)</f>
        <v>29</v>
      </c>
      <c r="B11">
        <v>9104832</v>
      </c>
      <c r="C11">
        <v>9104822</v>
      </c>
      <c r="D11">
        <v>5442747</v>
      </c>
      <c r="E11">
        <v>1</v>
      </c>
      <c r="F11">
        <v>1</v>
      </c>
      <c r="G11">
        <v>1</v>
      </c>
      <c r="H11">
        <v>3</v>
      </c>
      <c r="I11" t="s">
        <v>373</v>
      </c>
      <c r="J11" t="s">
        <v>374</v>
      </c>
      <c r="K11" t="s">
        <v>375</v>
      </c>
      <c r="L11">
        <v>1348</v>
      </c>
      <c r="N11">
        <v>1009</v>
      </c>
      <c r="O11" t="s">
        <v>45</v>
      </c>
      <c r="P11" t="s">
        <v>45</v>
      </c>
      <c r="Q11">
        <v>1000</v>
      </c>
      <c r="Y11">
        <v>0.14</v>
      </c>
      <c r="AA11">
        <v>412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0.14</v>
      </c>
      <c r="AV11">
        <v>0</v>
      </c>
      <c r="AW11">
        <v>2</v>
      </c>
      <c r="AX11">
        <v>9104854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ROW(Source!A29)</f>
        <v>29</v>
      </c>
      <c r="B12">
        <v>9104833</v>
      </c>
      <c r="C12">
        <v>9104822</v>
      </c>
      <c r="D12">
        <v>5446109</v>
      </c>
      <c r="E12">
        <v>1</v>
      </c>
      <c r="F12">
        <v>1</v>
      </c>
      <c r="G12">
        <v>1</v>
      </c>
      <c r="H12">
        <v>3</v>
      </c>
      <c r="I12" t="s">
        <v>376</v>
      </c>
      <c r="J12" t="s">
        <v>377</v>
      </c>
      <c r="K12" t="s">
        <v>378</v>
      </c>
      <c r="L12">
        <v>1301</v>
      </c>
      <c r="N12">
        <v>1003</v>
      </c>
      <c r="O12" t="s">
        <v>40</v>
      </c>
      <c r="P12" t="s">
        <v>40</v>
      </c>
      <c r="Q12">
        <v>1</v>
      </c>
      <c r="Y12">
        <v>0.03</v>
      </c>
      <c r="AA12">
        <v>426.3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0.03</v>
      </c>
      <c r="AV12">
        <v>0</v>
      </c>
      <c r="AW12">
        <v>2</v>
      </c>
      <c r="AX12">
        <v>9104855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ROW(Source!A29)</f>
        <v>29</v>
      </c>
      <c r="B13">
        <v>9104837</v>
      </c>
      <c r="C13">
        <v>9104822</v>
      </c>
      <c r="D13">
        <v>5446396</v>
      </c>
      <c r="E13">
        <v>1</v>
      </c>
      <c r="F13">
        <v>1</v>
      </c>
      <c r="G13">
        <v>1</v>
      </c>
      <c r="H13">
        <v>3</v>
      </c>
      <c r="I13" t="s">
        <v>38</v>
      </c>
      <c r="J13" t="s">
        <v>41</v>
      </c>
      <c r="K13" t="s">
        <v>39</v>
      </c>
      <c r="L13">
        <v>1301</v>
      </c>
      <c r="N13">
        <v>1003</v>
      </c>
      <c r="O13" t="s">
        <v>40</v>
      </c>
      <c r="P13" t="s">
        <v>40</v>
      </c>
      <c r="Q13">
        <v>1</v>
      </c>
      <c r="Y13">
        <v>56.59259</v>
      </c>
      <c r="AA13">
        <v>43.9</v>
      </c>
      <c r="AB13">
        <v>0</v>
      </c>
      <c r="AC13">
        <v>0</v>
      </c>
      <c r="AD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T13">
        <v>56.59259</v>
      </c>
      <c r="AV13">
        <v>0</v>
      </c>
      <c r="AW13">
        <v>2</v>
      </c>
      <c r="AX13">
        <v>9104859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ROW(Source!A29)</f>
        <v>29</v>
      </c>
      <c r="B14">
        <v>9104834</v>
      </c>
      <c r="C14">
        <v>9104822</v>
      </c>
      <c r="D14">
        <v>5447034</v>
      </c>
      <c r="E14">
        <v>1</v>
      </c>
      <c r="F14">
        <v>1</v>
      </c>
      <c r="G14">
        <v>1</v>
      </c>
      <c r="H14">
        <v>3</v>
      </c>
      <c r="I14" t="s">
        <v>379</v>
      </c>
      <c r="J14" t="s">
        <v>380</v>
      </c>
      <c r="K14" t="s">
        <v>381</v>
      </c>
      <c r="L14">
        <v>1301</v>
      </c>
      <c r="N14">
        <v>1003</v>
      </c>
      <c r="O14" t="s">
        <v>40</v>
      </c>
      <c r="P14" t="s">
        <v>40</v>
      </c>
      <c r="Q14">
        <v>1</v>
      </c>
      <c r="Y14">
        <v>0</v>
      </c>
      <c r="AA14">
        <v>0</v>
      </c>
      <c r="AB14">
        <v>0</v>
      </c>
      <c r="AC14">
        <v>0</v>
      </c>
      <c r="AD14">
        <v>0</v>
      </c>
      <c r="AN14">
        <v>2</v>
      </c>
      <c r="AO14">
        <v>0</v>
      </c>
      <c r="AP14">
        <v>0</v>
      </c>
      <c r="AQ14">
        <v>0</v>
      </c>
      <c r="AR14">
        <v>0</v>
      </c>
      <c r="AT14">
        <v>0</v>
      </c>
      <c r="AV14">
        <v>0</v>
      </c>
      <c r="AW14">
        <v>2</v>
      </c>
      <c r="AX14">
        <v>9104856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ROW(Source!A29)</f>
        <v>29</v>
      </c>
      <c r="B15">
        <v>9104835</v>
      </c>
      <c r="C15">
        <v>9104822</v>
      </c>
      <c r="D15">
        <v>5447787</v>
      </c>
      <c r="E15">
        <v>1</v>
      </c>
      <c r="F15">
        <v>1</v>
      </c>
      <c r="G15">
        <v>1</v>
      </c>
      <c r="H15">
        <v>3</v>
      </c>
      <c r="I15" t="s">
        <v>382</v>
      </c>
      <c r="J15" t="s">
        <v>383</v>
      </c>
      <c r="K15" t="s">
        <v>384</v>
      </c>
      <c r="L15">
        <v>1354</v>
      </c>
      <c r="N15">
        <v>1010</v>
      </c>
      <c r="O15" t="s">
        <v>213</v>
      </c>
      <c r="P15" t="s">
        <v>213</v>
      </c>
      <c r="Q15">
        <v>1</v>
      </c>
      <c r="Y15">
        <v>0.21</v>
      </c>
      <c r="AA15">
        <v>196.43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0.21</v>
      </c>
      <c r="AV15">
        <v>0</v>
      </c>
      <c r="AW15">
        <v>2</v>
      </c>
      <c r="AX15">
        <v>9104857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ROW(Source!A29)</f>
        <v>29</v>
      </c>
      <c r="B16">
        <v>9104836</v>
      </c>
      <c r="C16">
        <v>9104822</v>
      </c>
      <c r="D16">
        <v>5448330</v>
      </c>
      <c r="E16">
        <v>1</v>
      </c>
      <c r="F16">
        <v>1</v>
      </c>
      <c r="G16">
        <v>1</v>
      </c>
      <c r="H16">
        <v>3</v>
      </c>
      <c r="I16" t="s">
        <v>385</v>
      </c>
      <c r="J16" t="s">
        <v>386</v>
      </c>
      <c r="K16" t="s">
        <v>387</v>
      </c>
      <c r="L16">
        <v>1391</v>
      </c>
      <c r="N16">
        <v>1013</v>
      </c>
      <c r="O16" t="s">
        <v>388</v>
      </c>
      <c r="P16" t="s">
        <v>388</v>
      </c>
      <c r="Q16">
        <v>1</v>
      </c>
      <c r="Y16">
        <v>0</v>
      </c>
      <c r="AA16">
        <v>0</v>
      </c>
      <c r="AB16">
        <v>0</v>
      </c>
      <c r="AC16">
        <v>0</v>
      </c>
      <c r="AD16">
        <v>0</v>
      </c>
      <c r="AN16">
        <v>2</v>
      </c>
      <c r="AO16">
        <v>0</v>
      </c>
      <c r="AP16">
        <v>0</v>
      </c>
      <c r="AQ16">
        <v>0</v>
      </c>
      <c r="AR16">
        <v>0</v>
      </c>
      <c r="AT16">
        <v>0</v>
      </c>
      <c r="AV16">
        <v>0</v>
      </c>
      <c r="AW16">
        <v>2</v>
      </c>
      <c r="AX16">
        <v>9104858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ROW(Source!A29)</f>
        <v>29</v>
      </c>
      <c r="B17">
        <v>9104840</v>
      </c>
      <c r="C17">
        <v>9104822</v>
      </c>
      <c r="D17">
        <v>5457674</v>
      </c>
      <c r="E17">
        <v>1</v>
      </c>
      <c r="F17">
        <v>1</v>
      </c>
      <c r="G17">
        <v>1</v>
      </c>
      <c r="H17">
        <v>3</v>
      </c>
      <c r="I17" t="s">
        <v>389</v>
      </c>
      <c r="J17" t="s">
        <v>390</v>
      </c>
      <c r="K17" t="s">
        <v>391</v>
      </c>
      <c r="L17">
        <v>1354</v>
      </c>
      <c r="N17">
        <v>1010</v>
      </c>
      <c r="O17" t="s">
        <v>213</v>
      </c>
      <c r="P17" t="s">
        <v>213</v>
      </c>
      <c r="Q17">
        <v>1</v>
      </c>
      <c r="Y17">
        <v>0.0032</v>
      </c>
      <c r="AA17">
        <v>346</v>
      </c>
      <c r="AB17">
        <v>0</v>
      </c>
      <c r="AC17">
        <v>0</v>
      </c>
      <c r="AD17">
        <v>0</v>
      </c>
      <c r="AN17">
        <v>2</v>
      </c>
      <c r="AO17">
        <v>1</v>
      </c>
      <c r="AP17">
        <v>0</v>
      </c>
      <c r="AQ17">
        <v>0</v>
      </c>
      <c r="AR17">
        <v>0</v>
      </c>
      <c r="AT17">
        <v>0.0032</v>
      </c>
      <c r="AV17">
        <v>0</v>
      </c>
      <c r="AW17">
        <v>2</v>
      </c>
      <c r="AX17">
        <v>9104862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ROW(Source!A29)</f>
        <v>29</v>
      </c>
      <c r="B18">
        <v>9104841</v>
      </c>
      <c r="C18">
        <v>9104822</v>
      </c>
      <c r="D18">
        <v>5458980</v>
      </c>
      <c r="E18">
        <v>1</v>
      </c>
      <c r="F18">
        <v>1</v>
      </c>
      <c r="G18">
        <v>1</v>
      </c>
      <c r="H18">
        <v>3</v>
      </c>
      <c r="I18" t="s">
        <v>392</v>
      </c>
      <c r="J18" t="s">
        <v>393</v>
      </c>
      <c r="K18" t="s">
        <v>394</v>
      </c>
      <c r="L18">
        <v>1327</v>
      </c>
      <c r="N18">
        <v>1005</v>
      </c>
      <c r="O18" t="s">
        <v>395</v>
      </c>
      <c r="P18" t="s">
        <v>395</v>
      </c>
      <c r="Q18">
        <v>1</v>
      </c>
      <c r="Y18">
        <v>0.28</v>
      </c>
      <c r="AA18">
        <v>35.53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0.28</v>
      </c>
      <c r="AV18">
        <v>0</v>
      </c>
      <c r="AW18">
        <v>2</v>
      </c>
      <c r="AX18">
        <v>9104863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ROW(Source!A29)</f>
        <v>29</v>
      </c>
      <c r="B19">
        <v>9104838</v>
      </c>
      <c r="C19">
        <v>9104822</v>
      </c>
      <c r="D19">
        <v>5459185</v>
      </c>
      <c r="E19">
        <v>1</v>
      </c>
      <c r="F19">
        <v>1</v>
      </c>
      <c r="G19">
        <v>1</v>
      </c>
      <c r="H19">
        <v>3</v>
      </c>
      <c r="I19" t="s">
        <v>43</v>
      </c>
      <c r="J19" t="s">
        <v>46</v>
      </c>
      <c r="K19" t="s">
        <v>44</v>
      </c>
      <c r="L19">
        <v>1348</v>
      </c>
      <c r="N19">
        <v>1009</v>
      </c>
      <c r="O19" t="s">
        <v>45</v>
      </c>
      <c r="P19" t="s">
        <v>45</v>
      </c>
      <c r="Q19">
        <v>1000</v>
      </c>
      <c r="Y19">
        <v>0.104741</v>
      </c>
      <c r="AA19">
        <v>7241.79</v>
      </c>
      <c r="AB19">
        <v>0</v>
      </c>
      <c r="AC19">
        <v>0</v>
      </c>
      <c r="AD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0.104741</v>
      </c>
      <c r="AV19">
        <v>0</v>
      </c>
      <c r="AW19">
        <v>2</v>
      </c>
      <c r="AX19">
        <v>9104860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ROW(Source!A29)</f>
        <v>29</v>
      </c>
      <c r="B20">
        <v>9104839</v>
      </c>
      <c r="C20">
        <v>9104822</v>
      </c>
      <c r="D20">
        <v>1425353</v>
      </c>
      <c r="E20">
        <v>1</v>
      </c>
      <c r="F20">
        <v>1</v>
      </c>
      <c r="G20">
        <v>1</v>
      </c>
      <c r="H20">
        <v>3</v>
      </c>
      <c r="I20" t="s">
        <v>48</v>
      </c>
      <c r="J20" t="s">
        <v>50</v>
      </c>
      <c r="K20" t="s">
        <v>49</v>
      </c>
      <c r="L20">
        <v>1348</v>
      </c>
      <c r="N20">
        <v>1009</v>
      </c>
      <c r="O20" t="s">
        <v>45</v>
      </c>
      <c r="P20" t="s">
        <v>45</v>
      </c>
      <c r="Q20">
        <v>1000</v>
      </c>
      <c r="Y20">
        <v>0.104741</v>
      </c>
      <c r="AA20">
        <v>2216.91</v>
      </c>
      <c r="AB20">
        <v>0</v>
      </c>
      <c r="AC20">
        <v>0</v>
      </c>
      <c r="AD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T20">
        <v>0.104741</v>
      </c>
      <c r="AV20">
        <v>0</v>
      </c>
      <c r="AW20">
        <v>2</v>
      </c>
      <c r="AX20">
        <v>9104861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ROW(Source!A29)</f>
        <v>29</v>
      </c>
      <c r="B21">
        <v>9104842</v>
      </c>
      <c r="C21">
        <v>9104822</v>
      </c>
      <c r="D21">
        <v>5459292</v>
      </c>
      <c r="E21">
        <v>1</v>
      </c>
      <c r="F21">
        <v>1</v>
      </c>
      <c r="G21">
        <v>1</v>
      </c>
      <c r="H21">
        <v>3</v>
      </c>
      <c r="I21" t="s">
        <v>396</v>
      </c>
      <c r="J21" t="s">
        <v>397</v>
      </c>
      <c r="K21" t="s">
        <v>398</v>
      </c>
      <c r="L21">
        <v>1348</v>
      </c>
      <c r="N21">
        <v>1009</v>
      </c>
      <c r="O21" t="s">
        <v>45</v>
      </c>
      <c r="P21" t="s">
        <v>45</v>
      </c>
      <c r="Q21">
        <v>1000</v>
      </c>
      <c r="Y21">
        <v>0</v>
      </c>
      <c r="AA21">
        <v>0</v>
      </c>
      <c r="AB21">
        <v>0</v>
      </c>
      <c r="AC21">
        <v>0</v>
      </c>
      <c r="AD21">
        <v>0</v>
      </c>
      <c r="AN21">
        <v>2</v>
      </c>
      <c r="AO21">
        <v>0</v>
      </c>
      <c r="AP21">
        <v>0</v>
      </c>
      <c r="AQ21">
        <v>0</v>
      </c>
      <c r="AR21">
        <v>0</v>
      </c>
      <c r="AT21">
        <v>0</v>
      </c>
      <c r="AV21">
        <v>0</v>
      </c>
      <c r="AW21">
        <v>2</v>
      </c>
      <c r="AX21">
        <v>9104864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ROW(Source!A29)</f>
        <v>29</v>
      </c>
      <c r="B22">
        <v>9104843</v>
      </c>
      <c r="C22">
        <v>9104822</v>
      </c>
      <c r="D22">
        <v>5466900</v>
      </c>
      <c r="E22">
        <v>1</v>
      </c>
      <c r="F22">
        <v>1</v>
      </c>
      <c r="G22">
        <v>1</v>
      </c>
      <c r="H22">
        <v>3</v>
      </c>
      <c r="I22" t="s">
        <v>52</v>
      </c>
      <c r="J22" t="s">
        <v>54</v>
      </c>
      <c r="K22" t="s">
        <v>53</v>
      </c>
      <c r="L22">
        <v>1339</v>
      </c>
      <c r="N22">
        <v>1007</v>
      </c>
      <c r="O22" t="s">
        <v>32</v>
      </c>
      <c r="P22" t="s">
        <v>32</v>
      </c>
      <c r="Q22">
        <v>1</v>
      </c>
      <c r="Y22">
        <v>-1.14</v>
      </c>
      <c r="AA22">
        <v>592.76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-1.14</v>
      </c>
      <c r="AV22">
        <v>0</v>
      </c>
      <c r="AW22">
        <v>2</v>
      </c>
      <c r="AX22">
        <v>9104865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ROW(Source!A29)</f>
        <v>29</v>
      </c>
      <c r="B23">
        <v>9104844</v>
      </c>
      <c r="C23">
        <v>9104822</v>
      </c>
      <c r="D23">
        <v>0</v>
      </c>
      <c r="E23">
        <v>0</v>
      </c>
      <c r="F23">
        <v>1</v>
      </c>
      <c r="G23">
        <v>1</v>
      </c>
      <c r="H23">
        <v>3</v>
      </c>
      <c r="I23" t="s">
        <v>56</v>
      </c>
      <c r="J23" t="s">
        <v>58</v>
      </c>
      <c r="K23" t="s">
        <v>57</v>
      </c>
      <c r="L23">
        <v>1339</v>
      </c>
      <c r="N23">
        <v>1007</v>
      </c>
      <c r="O23" t="s">
        <v>32</v>
      </c>
      <c r="P23" t="s">
        <v>32</v>
      </c>
      <c r="Q23">
        <v>1</v>
      </c>
      <c r="Y23">
        <v>1.14</v>
      </c>
      <c r="AA23">
        <v>3855.93</v>
      </c>
      <c r="AB23">
        <v>0</v>
      </c>
      <c r="AC23">
        <v>0</v>
      </c>
      <c r="AD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T23">
        <v>1.14</v>
      </c>
      <c r="AV23">
        <v>0</v>
      </c>
      <c r="AW23">
        <v>1</v>
      </c>
      <c r="AX23">
        <v>-1</v>
      </c>
      <c r="AY23">
        <v>0</v>
      </c>
      <c r="AZ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ROW(Source!A35)</f>
        <v>35</v>
      </c>
      <c r="B24">
        <v>9104873</v>
      </c>
      <c r="C24">
        <v>9104872</v>
      </c>
      <c r="D24">
        <v>5517677</v>
      </c>
      <c r="E24">
        <v>1</v>
      </c>
      <c r="F24">
        <v>1</v>
      </c>
      <c r="G24">
        <v>1</v>
      </c>
      <c r="H24">
        <v>1</v>
      </c>
      <c r="I24" t="s">
        <v>399</v>
      </c>
      <c r="K24" t="s">
        <v>400</v>
      </c>
      <c r="L24">
        <v>1369</v>
      </c>
      <c r="N24">
        <v>1013</v>
      </c>
      <c r="O24" t="s">
        <v>346</v>
      </c>
      <c r="P24" t="s">
        <v>346</v>
      </c>
      <c r="Q24">
        <v>1</v>
      </c>
      <c r="Y24">
        <v>3.41</v>
      </c>
      <c r="AA24">
        <v>0</v>
      </c>
      <c r="AB24">
        <v>0</v>
      </c>
      <c r="AC24">
        <v>0</v>
      </c>
      <c r="AD24">
        <v>8.64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3.41</v>
      </c>
      <c r="AV24">
        <v>1</v>
      </c>
      <c r="AW24">
        <v>2</v>
      </c>
      <c r="AX24">
        <v>9104880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ROW(Source!A35)</f>
        <v>35</v>
      </c>
      <c r="B25">
        <v>9104874</v>
      </c>
      <c r="C25">
        <v>9104872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29</v>
      </c>
      <c r="K25" t="s">
        <v>349</v>
      </c>
      <c r="L25">
        <v>608254</v>
      </c>
      <c r="N25">
        <v>1013</v>
      </c>
      <c r="O25" t="s">
        <v>350</v>
      </c>
      <c r="P25" t="s">
        <v>350</v>
      </c>
      <c r="Q25">
        <v>1</v>
      </c>
      <c r="Y25">
        <v>0.3</v>
      </c>
      <c r="AA25">
        <v>0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0.3</v>
      </c>
      <c r="AV25">
        <v>2</v>
      </c>
      <c r="AW25">
        <v>2</v>
      </c>
      <c r="AX25">
        <v>9104881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ROW(Source!A35)</f>
        <v>35</v>
      </c>
      <c r="B26">
        <v>9104875</v>
      </c>
      <c r="C26">
        <v>9104872</v>
      </c>
      <c r="D26">
        <v>5494044</v>
      </c>
      <c r="E26">
        <v>1</v>
      </c>
      <c r="F26">
        <v>1</v>
      </c>
      <c r="G26">
        <v>1</v>
      </c>
      <c r="H26">
        <v>2</v>
      </c>
      <c r="I26" t="s">
        <v>401</v>
      </c>
      <c r="J26" t="s">
        <v>402</v>
      </c>
      <c r="K26" t="s">
        <v>403</v>
      </c>
      <c r="L26">
        <v>1368</v>
      </c>
      <c r="N26">
        <v>1011</v>
      </c>
      <c r="O26" t="s">
        <v>354</v>
      </c>
      <c r="P26" t="s">
        <v>354</v>
      </c>
      <c r="Q26">
        <v>1</v>
      </c>
      <c r="Y26">
        <v>0.08</v>
      </c>
      <c r="AA26">
        <v>0</v>
      </c>
      <c r="AB26">
        <v>90</v>
      </c>
      <c r="AC26">
        <v>10.06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0.08</v>
      </c>
      <c r="AV26">
        <v>0</v>
      </c>
      <c r="AW26">
        <v>2</v>
      </c>
      <c r="AX26">
        <v>9104882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ROW(Source!A35)</f>
        <v>35</v>
      </c>
      <c r="B27">
        <v>9104876</v>
      </c>
      <c r="C27">
        <v>9104872</v>
      </c>
      <c r="D27">
        <v>5494336</v>
      </c>
      <c r="E27">
        <v>1</v>
      </c>
      <c r="F27">
        <v>1</v>
      </c>
      <c r="G27">
        <v>1</v>
      </c>
      <c r="H27">
        <v>2</v>
      </c>
      <c r="I27" t="s">
        <v>404</v>
      </c>
      <c r="J27" t="s">
        <v>405</v>
      </c>
      <c r="K27" t="s">
        <v>406</v>
      </c>
      <c r="L27">
        <v>1368</v>
      </c>
      <c r="N27">
        <v>1011</v>
      </c>
      <c r="O27" t="s">
        <v>354</v>
      </c>
      <c r="P27" t="s">
        <v>354</v>
      </c>
      <c r="Q27">
        <v>1</v>
      </c>
      <c r="Y27">
        <v>0.22</v>
      </c>
      <c r="AA27">
        <v>0</v>
      </c>
      <c r="AB27">
        <v>90</v>
      </c>
      <c r="AC27">
        <v>10.06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0.22</v>
      </c>
      <c r="AV27">
        <v>0</v>
      </c>
      <c r="AW27">
        <v>2</v>
      </c>
      <c r="AX27">
        <v>9104883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ROW(Source!A35)</f>
        <v>35</v>
      </c>
      <c r="B28">
        <v>9104877</v>
      </c>
      <c r="C28">
        <v>9104872</v>
      </c>
      <c r="D28">
        <v>5496473</v>
      </c>
      <c r="E28">
        <v>1</v>
      </c>
      <c r="F28">
        <v>1</v>
      </c>
      <c r="G28">
        <v>1</v>
      </c>
      <c r="H28">
        <v>2</v>
      </c>
      <c r="I28" t="s">
        <v>407</v>
      </c>
      <c r="J28" t="s">
        <v>408</v>
      </c>
      <c r="K28" t="s">
        <v>409</v>
      </c>
      <c r="L28">
        <v>1368</v>
      </c>
      <c r="N28">
        <v>1011</v>
      </c>
      <c r="O28" t="s">
        <v>354</v>
      </c>
      <c r="P28" t="s">
        <v>354</v>
      </c>
      <c r="Q28">
        <v>1</v>
      </c>
      <c r="Y28">
        <v>0.44</v>
      </c>
      <c r="AA28">
        <v>0</v>
      </c>
      <c r="AB28">
        <v>4.91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0.44</v>
      </c>
      <c r="AV28">
        <v>0</v>
      </c>
      <c r="AW28">
        <v>2</v>
      </c>
      <c r="AX28">
        <v>9104884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ROW(Source!A35)</f>
        <v>35</v>
      </c>
      <c r="B29">
        <v>9104878</v>
      </c>
      <c r="C29">
        <v>9104872</v>
      </c>
      <c r="D29">
        <v>5469594</v>
      </c>
      <c r="E29">
        <v>1</v>
      </c>
      <c r="F29">
        <v>1</v>
      </c>
      <c r="G29">
        <v>1</v>
      </c>
      <c r="H29">
        <v>3</v>
      </c>
      <c r="I29" t="s">
        <v>410</v>
      </c>
      <c r="J29" t="s">
        <v>411</v>
      </c>
      <c r="K29" t="s">
        <v>412</v>
      </c>
      <c r="L29">
        <v>1339</v>
      </c>
      <c r="N29">
        <v>1007</v>
      </c>
      <c r="O29" t="s">
        <v>32</v>
      </c>
      <c r="P29" t="s">
        <v>32</v>
      </c>
      <c r="Q29">
        <v>1</v>
      </c>
      <c r="Y29">
        <v>1.12</v>
      </c>
      <c r="AA29">
        <v>55.26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1.12</v>
      </c>
      <c r="AV29">
        <v>0</v>
      </c>
      <c r="AW29">
        <v>2</v>
      </c>
      <c r="AX29">
        <v>9104885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ROW(Source!A35)</f>
        <v>35</v>
      </c>
      <c r="B30">
        <v>9104879</v>
      </c>
      <c r="C30">
        <v>9104872</v>
      </c>
      <c r="D30">
        <v>5470416</v>
      </c>
      <c r="E30">
        <v>1</v>
      </c>
      <c r="F30">
        <v>1</v>
      </c>
      <c r="G30">
        <v>1</v>
      </c>
      <c r="H30">
        <v>3</v>
      </c>
      <c r="I30" t="s">
        <v>413</v>
      </c>
      <c r="J30" t="s">
        <v>414</v>
      </c>
      <c r="K30" t="s">
        <v>415</v>
      </c>
      <c r="L30">
        <v>1339</v>
      </c>
      <c r="N30">
        <v>1007</v>
      </c>
      <c r="O30" t="s">
        <v>32</v>
      </c>
      <c r="P30" t="s">
        <v>32</v>
      </c>
      <c r="Q30">
        <v>1</v>
      </c>
      <c r="Y30">
        <v>0.11</v>
      </c>
      <c r="AA30">
        <v>2.44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0.11</v>
      </c>
      <c r="AV30">
        <v>0</v>
      </c>
      <c r="AW30">
        <v>2</v>
      </c>
      <c r="AX30">
        <v>9104886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ROW(Source!A36)</f>
        <v>36</v>
      </c>
      <c r="B31">
        <v>9104888</v>
      </c>
      <c r="C31">
        <v>9104887</v>
      </c>
      <c r="D31">
        <v>5515297</v>
      </c>
      <c r="E31">
        <v>1</v>
      </c>
      <c r="F31">
        <v>1</v>
      </c>
      <c r="G31">
        <v>1</v>
      </c>
      <c r="H31">
        <v>1</v>
      </c>
      <c r="I31" t="s">
        <v>416</v>
      </c>
      <c r="K31" t="s">
        <v>417</v>
      </c>
      <c r="L31">
        <v>1369</v>
      </c>
      <c r="N31">
        <v>1013</v>
      </c>
      <c r="O31" t="s">
        <v>346</v>
      </c>
      <c r="P31" t="s">
        <v>346</v>
      </c>
      <c r="Q31">
        <v>1</v>
      </c>
      <c r="Y31">
        <v>220.66</v>
      </c>
      <c r="AA31">
        <v>0</v>
      </c>
      <c r="AB31">
        <v>0</v>
      </c>
      <c r="AC31">
        <v>0</v>
      </c>
      <c r="AD31">
        <v>8.53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220.66</v>
      </c>
      <c r="AV31">
        <v>1</v>
      </c>
      <c r="AW31">
        <v>2</v>
      </c>
      <c r="AX31">
        <v>9104908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ROW(Source!A36)</f>
        <v>36</v>
      </c>
      <c r="B32">
        <v>9104889</v>
      </c>
      <c r="C32">
        <v>9104887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29</v>
      </c>
      <c r="K32" t="s">
        <v>349</v>
      </c>
      <c r="L32">
        <v>608254</v>
      </c>
      <c r="N32">
        <v>1013</v>
      </c>
      <c r="O32" t="s">
        <v>350</v>
      </c>
      <c r="P32" t="s">
        <v>350</v>
      </c>
      <c r="Q32">
        <v>1</v>
      </c>
      <c r="Y32">
        <v>28.78</v>
      </c>
      <c r="AA32">
        <v>0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28.78</v>
      </c>
      <c r="AV32">
        <v>2</v>
      </c>
      <c r="AW32">
        <v>2</v>
      </c>
      <c r="AX32">
        <v>9104909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ROW(Source!A36)</f>
        <v>36</v>
      </c>
      <c r="B33">
        <v>9104890</v>
      </c>
      <c r="C33">
        <v>9104887</v>
      </c>
      <c r="D33">
        <v>5493705</v>
      </c>
      <c r="E33">
        <v>1</v>
      </c>
      <c r="F33">
        <v>1</v>
      </c>
      <c r="G33">
        <v>1</v>
      </c>
      <c r="H33">
        <v>2</v>
      </c>
      <c r="I33" t="s">
        <v>418</v>
      </c>
      <c r="J33" t="s">
        <v>419</v>
      </c>
      <c r="K33" t="s">
        <v>420</v>
      </c>
      <c r="L33">
        <v>1368</v>
      </c>
      <c r="N33">
        <v>1011</v>
      </c>
      <c r="O33" t="s">
        <v>354</v>
      </c>
      <c r="P33" t="s">
        <v>354</v>
      </c>
      <c r="Q33">
        <v>1</v>
      </c>
      <c r="Y33">
        <v>26.06</v>
      </c>
      <c r="AA33">
        <v>0</v>
      </c>
      <c r="AB33">
        <v>86.4</v>
      </c>
      <c r="AC33">
        <v>13.5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26.06</v>
      </c>
      <c r="AV33">
        <v>0</v>
      </c>
      <c r="AW33">
        <v>2</v>
      </c>
      <c r="AX33">
        <v>9104910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ROW(Source!A36)</f>
        <v>36</v>
      </c>
      <c r="B34">
        <v>9104891</v>
      </c>
      <c r="C34">
        <v>9104887</v>
      </c>
      <c r="D34">
        <v>5493882</v>
      </c>
      <c r="E34">
        <v>1</v>
      </c>
      <c r="F34">
        <v>1</v>
      </c>
      <c r="G34">
        <v>1</v>
      </c>
      <c r="H34">
        <v>2</v>
      </c>
      <c r="I34" t="s">
        <v>421</v>
      </c>
      <c r="J34" t="s">
        <v>422</v>
      </c>
      <c r="K34" t="s">
        <v>423</v>
      </c>
      <c r="L34">
        <v>1368</v>
      </c>
      <c r="N34">
        <v>1011</v>
      </c>
      <c r="O34" t="s">
        <v>354</v>
      </c>
      <c r="P34" t="s">
        <v>354</v>
      </c>
      <c r="Q34">
        <v>1</v>
      </c>
      <c r="Y34">
        <v>0.98</v>
      </c>
      <c r="AA34">
        <v>0</v>
      </c>
      <c r="AB34">
        <v>112</v>
      </c>
      <c r="AC34">
        <v>13.5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0.98</v>
      </c>
      <c r="AV34">
        <v>0</v>
      </c>
      <c r="AW34">
        <v>2</v>
      </c>
      <c r="AX34">
        <v>9104911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ROW(Source!A36)</f>
        <v>36</v>
      </c>
      <c r="B35">
        <v>9104892</v>
      </c>
      <c r="C35">
        <v>9104887</v>
      </c>
      <c r="D35">
        <v>5494044</v>
      </c>
      <c r="E35">
        <v>1</v>
      </c>
      <c r="F35">
        <v>1</v>
      </c>
      <c r="G35">
        <v>1</v>
      </c>
      <c r="H35">
        <v>2</v>
      </c>
      <c r="I35" t="s">
        <v>401</v>
      </c>
      <c r="J35" t="s">
        <v>402</v>
      </c>
      <c r="K35" t="s">
        <v>403</v>
      </c>
      <c r="L35">
        <v>1368</v>
      </c>
      <c r="N35">
        <v>1011</v>
      </c>
      <c r="O35" t="s">
        <v>354</v>
      </c>
      <c r="P35" t="s">
        <v>354</v>
      </c>
      <c r="Q35">
        <v>1</v>
      </c>
      <c r="Y35">
        <v>0.27</v>
      </c>
      <c r="AA35">
        <v>0</v>
      </c>
      <c r="AB35">
        <v>90</v>
      </c>
      <c r="AC35">
        <v>10.06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0.27</v>
      </c>
      <c r="AV35">
        <v>0</v>
      </c>
      <c r="AW35">
        <v>2</v>
      </c>
      <c r="AX35">
        <v>9104912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ROW(Source!A36)</f>
        <v>36</v>
      </c>
      <c r="B36">
        <v>9104893</v>
      </c>
      <c r="C36">
        <v>9104887</v>
      </c>
      <c r="D36">
        <v>5494274</v>
      </c>
      <c r="E36">
        <v>1</v>
      </c>
      <c r="F36">
        <v>1</v>
      </c>
      <c r="G36">
        <v>1</v>
      </c>
      <c r="H36">
        <v>2</v>
      </c>
      <c r="I36" t="s">
        <v>424</v>
      </c>
      <c r="J36" t="s">
        <v>425</v>
      </c>
      <c r="K36" t="s">
        <v>426</v>
      </c>
      <c r="L36">
        <v>1368</v>
      </c>
      <c r="N36">
        <v>1011</v>
      </c>
      <c r="O36" t="s">
        <v>354</v>
      </c>
      <c r="P36" t="s">
        <v>354</v>
      </c>
      <c r="Q36">
        <v>1</v>
      </c>
      <c r="Y36">
        <v>142.8</v>
      </c>
      <c r="AA36">
        <v>0</v>
      </c>
      <c r="AB36">
        <v>8.1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142.8</v>
      </c>
      <c r="AV36">
        <v>0</v>
      </c>
      <c r="AW36">
        <v>2</v>
      </c>
      <c r="AX36">
        <v>9104913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ROW(Source!A36)</f>
        <v>36</v>
      </c>
      <c r="B37">
        <v>9104894</v>
      </c>
      <c r="C37">
        <v>9104887</v>
      </c>
      <c r="D37">
        <v>5494999</v>
      </c>
      <c r="E37">
        <v>1</v>
      </c>
      <c r="F37">
        <v>1</v>
      </c>
      <c r="G37">
        <v>1</v>
      </c>
      <c r="H37">
        <v>2</v>
      </c>
      <c r="I37" t="s">
        <v>358</v>
      </c>
      <c r="J37" t="s">
        <v>359</v>
      </c>
      <c r="K37" t="s">
        <v>360</v>
      </c>
      <c r="L37">
        <v>1368</v>
      </c>
      <c r="N37">
        <v>1011</v>
      </c>
      <c r="O37" t="s">
        <v>354</v>
      </c>
      <c r="P37" t="s">
        <v>354</v>
      </c>
      <c r="Q37">
        <v>1</v>
      </c>
      <c r="Y37">
        <v>10.71</v>
      </c>
      <c r="AA37">
        <v>0</v>
      </c>
      <c r="AB37">
        <v>1.9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10.71</v>
      </c>
      <c r="AV37">
        <v>0</v>
      </c>
      <c r="AW37">
        <v>2</v>
      </c>
      <c r="AX37">
        <v>9104914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ROW(Source!A36)</f>
        <v>36</v>
      </c>
      <c r="B38">
        <v>9104895</v>
      </c>
      <c r="C38">
        <v>9104887</v>
      </c>
      <c r="D38">
        <v>5496502</v>
      </c>
      <c r="E38">
        <v>1</v>
      </c>
      <c r="F38">
        <v>1</v>
      </c>
      <c r="G38">
        <v>1</v>
      </c>
      <c r="H38">
        <v>2</v>
      </c>
      <c r="I38" t="s">
        <v>427</v>
      </c>
      <c r="J38" t="s">
        <v>428</v>
      </c>
      <c r="K38" t="s">
        <v>429</v>
      </c>
      <c r="L38">
        <v>1368</v>
      </c>
      <c r="N38">
        <v>1011</v>
      </c>
      <c r="O38" t="s">
        <v>354</v>
      </c>
      <c r="P38" t="s">
        <v>354</v>
      </c>
      <c r="Q38">
        <v>1</v>
      </c>
      <c r="Y38">
        <v>0.1</v>
      </c>
      <c r="AA38">
        <v>0</v>
      </c>
      <c r="AB38">
        <v>3.27</v>
      </c>
      <c r="AC38">
        <v>0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0.1</v>
      </c>
      <c r="AV38">
        <v>0</v>
      </c>
      <c r="AW38">
        <v>2</v>
      </c>
      <c r="AX38">
        <v>9104915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ROW(Source!A36)</f>
        <v>36</v>
      </c>
      <c r="B39">
        <v>9104896</v>
      </c>
      <c r="C39">
        <v>9104887</v>
      </c>
      <c r="D39">
        <v>5496870</v>
      </c>
      <c r="E39">
        <v>1</v>
      </c>
      <c r="F39">
        <v>1</v>
      </c>
      <c r="G39">
        <v>1</v>
      </c>
      <c r="H39">
        <v>2</v>
      </c>
      <c r="I39" t="s">
        <v>367</v>
      </c>
      <c r="J39" t="s">
        <v>368</v>
      </c>
      <c r="K39" t="s">
        <v>369</v>
      </c>
      <c r="L39">
        <v>1368</v>
      </c>
      <c r="N39">
        <v>1011</v>
      </c>
      <c r="O39" t="s">
        <v>354</v>
      </c>
      <c r="P39" t="s">
        <v>354</v>
      </c>
      <c r="Q39">
        <v>1</v>
      </c>
      <c r="Y39">
        <v>1.47</v>
      </c>
      <c r="AA39">
        <v>0</v>
      </c>
      <c r="AB39">
        <v>75.4</v>
      </c>
      <c r="AC39">
        <v>0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1.47</v>
      </c>
      <c r="AV39">
        <v>0</v>
      </c>
      <c r="AW39">
        <v>2</v>
      </c>
      <c r="AX39">
        <v>9104916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ROW(Source!A36)</f>
        <v>36</v>
      </c>
      <c r="B40">
        <v>9104897</v>
      </c>
      <c r="C40">
        <v>9104887</v>
      </c>
      <c r="D40">
        <v>5440985</v>
      </c>
      <c r="E40">
        <v>1</v>
      </c>
      <c r="F40">
        <v>1</v>
      </c>
      <c r="G40">
        <v>1</v>
      </c>
      <c r="H40">
        <v>3</v>
      </c>
      <c r="I40" t="s">
        <v>430</v>
      </c>
      <c r="J40" t="s">
        <v>431</v>
      </c>
      <c r="K40" t="s">
        <v>432</v>
      </c>
      <c r="L40">
        <v>1348</v>
      </c>
      <c r="N40">
        <v>1009</v>
      </c>
      <c r="O40" t="s">
        <v>45</v>
      </c>
      <c r="P40" t="s">
        <v>45</v>
      </c>
      <c r="Q40">
        <v>1000</v>
      </c>
      <c r="Y40">
        <v>0.01</v>
      </c>
      <c r="AA40">
        <v>734.5</v>
      </c>
      <c r="AB40">
        <v>0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0.01</v>
      </c>
      <c r="AV40">
        <v>0</v>
      </c>
      <c r="AW40">
        <v>2</v>
      </c>
      <c r="AX40">
        <v>9104917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ROW(Source!A36)</f>
        <v>36</v>
      </c>
      <c r="B41">
        <v>9104898</v>
      </c>
      <c r="C41">
        <v>9104887</v>
      </c>
      <c r="D41">
        <v>5442986</v>
      </c>
      <c r="E41">
        <v>1</v>
      </c>
      <c r="F41">
        <v>1</v>
      </c>
      <c r="G41">
        <v>1</v>
      </c>
      <c r="H41">
        <v>3</v>
      </c>
      <c r="I41" t="s">
        <v>433</v>
      </c>
      <c r="J41" t="s">
        <v>434</v>
      </c>
      <c r="K41" t="s">
        <v>435</v>
      </c>
      <c r="L41">
        <v>1348</v>
      </c>
      <c r="N41">
        <v>1009</v>
      </c>
      <c r="O41" t="s">
        <v>45</v>
      </c>
      <c r="P41" t="s">
        <v>45</v>
      </c>
      <c r="Q41">
        <v>1000</v>
      </c>
      <c r="Y41">
        <v>0.16</v>
      </c>
      <c r="AA41">
        <v>9750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0.16</v>
      </c>
      <c r="AV41">
        <v>0</v>
      </c>
      <c r="AW41">
        <v>2</v>
      </c>
      <c r="AX41">
        <v>9104918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ROW(Source!A36)</f>
        <v>36</v>
      </c>
      <c r="B42">
        <v>9104899</v>
      </c>
      <c r="C42">
        <v>9104887</v>
      </c>
      <c r="D42">
        <v>5443173</v>
      </c>
      <c r="E42">
        <v>1</v>
      </c>
      <c r="F42">
        <v>1</v>
      </c>
      <c r="G42">
        <v>1</v>
      </c>
      <c r="H42">
        <v>3</v>
      </c>
      <c r="I42" t="s">
        <v>436</v>
      </c>
      <c r="J42" t="s">
        <v>437</v>
      </c>
      <c r="K42" t="s">
        <v>438</v>
      </c>
      <c r="L42">
        <v>1327</v>
      </c>
      <c r="N42">
        <v>1005</v>
      </c>
      <c r="O42" t="s">
        <v>395</v>
      </c>
      <c r="P42" t="s">
        <v>395</v>
      </c>
      <c r="Q42">
        <v>1</v>
      </c>
      <c r="Y42">
        <v>30</v>
      </c>
      <c r="AA42">
        <v>10.2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30</v>
      </c>
      <c r="AV42">
        <v>0</v>
      </c>
      <c r="AW42">
        <v>2</v>
      </c>
      <c r="AX42">
        <v>9104919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ROW(Source!A36)</f>
        <v>36</v>
      </c>
      <c r="B43">
        <v>9104900</v>
      </c>
      <c r="C43">
        <v>9104887</v>
      </c>
      <c r="D43">
        <v>5443308</v>
      </c>
      <c r="E43">
        <v>1</v>
      </c>
      <c r="F43">
        <v>1</v>
      </c>
      <c r="G43">
        <v>1</v>
      </c>
      <c r="H43">
        <v>3</v>
      </c>
      <c r="I43" t="s">
        <v>439</v>
      </c>
      <c r="J43" t="s">
        <v>440</v>
      </c>
      <c r="K43" t="s">
        <v>441</v>
      </c>
      <c r="L43">
        <v>1348</v>
      </c>
      <c r="N43">
        <v>1009</v>
      </c>
      <c r="O43" t="s">
        <v>45</v>
      </c>
      <c r="P43" t="s">
        <v>45</v>
      </c>
      <c r="Q43">
        <v>1000</v>
      </c>
      <c r="Y43">
        <v>0.002</v>
      </c>
      <c r="AA43">
        <v>11978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0.002</v>
      </c>
      <c r="AV43">
        <v>0</v>
      </c>
      <c r="AW43">
        <v>2</v>
      </c>
      <c r="AX43">
        <v>9104920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ROW(Source!A36)</f>
        <v>36</v>
      </c>
      <c r="B44">
        <v>9104901</v>
      </c>
      <c r="C44">
        <v>9104887</v>
      </c>
      <c r="D44">
        <v>5444478</v>
      </c>
      <c r="E44">
        <v>1</v>
      </c>
      <c r="F44">
        <v>1</v>
      </c>
      <c r="G44">
        <v>1</v>
      </c>
      <c r="H44">
        <v>3</v>
      </c>
      <c r="I44" t="s">
        <v>442</v>
      </c>
      <c r="J44" t="s">
        <v>443</v>
      </c>
      <c r="K44" t="s">
        <v>444</v>
      </c>
      <c r="L44">
        <v>1339</v>
      </c>
      <c r="N44">
        <v>1007</v>
      </c>
      <c r="O44" t="s">
        <v>32</v>
      </c>
      <c r="P44" t="s">
        <v>32</v>
      </c>
      <c r="Q44">
        <v>1</v>
      </c>
      <c r="Y44">
        <v>0.04</v>
      </c>
      <c r="AA44">
        <v>1056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0.04</v>
      </c>
      <c r="AV44">
        <v>0</v>
      </c>
      <c r="AW44">
        <v>2</v>
      </c>
      <c r="AX44">
        <v>9104921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ROW(Source!A36)</f>
        <v>36</v>
      </c>
      <c r="B45">
        <v>9104902</v>
      </c>
      <c r="C45">
        <v>9104887</v>
      </c>
      <c r="D45">
        <v>5458981</v>
      </c>
      <c r="E45">
        <v>1</v>
      </c>
      <c r="F45">
        <v>1</v>
      </c>
      <c r="G45">
        <v>1</v>
      </c>
      <c r="H45">
        <v>3</v>
      </c>
      <c r="I45" t="s">
        <v>445</v>
      </c>
      <c r="J45" t="s">
        <v>446</v>
      </c>
      <c r="K45" t="s">
        <v>447</v>
      </c>
      <c r="L45">
        <v>1327</v>
      </c>
      <c r="N45">
        <v>1005</v>
      </c>
      <c r="O45" t="s">
        <v>395</v>
      </c>
      <c r="P45" t="s">
        <v>395</v>
      </c>
      <c r="Q45">
        <v>1</v>
      </c>
      <c r="Y45">
        <v>3.6</v>
      </c>
      <c r="AA45">
        <v>57.63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3.6</v>
      </c>
      <c r="AV45">
        <v>0</v>
      </c>
      <c r="AW45">
        <v>2</v>
      </c>
      <c r="AX45">
        <v>9104922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ROW(Source!A36)</f>
        <v>36</v>
      </c>
      <c r="B46">
        <v>9104906</v>
      </c>
      <c r="C46">
        <v>9104887</v>
      </c>
      <c r="D46">
        <v>5459185</v>
      </c>
      <c r="E46">
        <v>1</v>
      </c>
      <c r="F46">
        <v>1</v>
      </c>
      <c r="G46">
        <v>1</v>
      </c>
      <c r="H46">
        <v>3</v>
      </c>
      <c r="I46" t="s">
        <v>43</v>
      </c>
      <c r="J46" t="s">
        <v>46</v>
      </c>
      <c r="K46" t="s">
        <v>44</v>
      </c>
      <c r="L46">
        <v>1348</v>
      </c>
      <c r="N46">
        <v>1009</v>
      </c>
      <c r="O46" t="s">
        <v>45</v>
      </c>
      <c r="P46" t="s">
        <v>45</v>
      </c>
      <c r="Q46">
        <v>1000</v>
      </c>
      <c r="Y46">
        <v>6.584615</v>
      </c>
      <c r="AA46">
        <v>7241.79</v>
      </c>
      <c r="AB46">
        <v>0</v>
      </c>
      <c r="AC46">
        <v>0</v>
      </c>
      <c r="AD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T46">
        <v>6.584615</v>
      </c>
      <c r="AV46">
        <v>0</v>
      </c>
      <c r="AW46">
        <v>2</v>
      </c>
      <c r="AX46">
        <v>9104926</v>
      </c>
      <c r="AY46">
        <v>2</v>
      </c>
      <c r="AZ46">
        <v>12288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ROW(Source!A36)</f>
        <v>36</v>
      </c>
      <c r="B47">
        <v>9104903</v>
      </c>
      <c r="C47">
        <v>9104887</v>
      </c>
      <c r="D47">
        <v>5459281</v>
      </c>
      <c r="E47">
        <v>1</v>
      </c>
      <c r="F47">
        <v>1</v>
      </c>
      <c r="G47">
        <v>1</v>
      </c>
      <c r="H47">
        <v>3</v>
      </c>
      <c r="I47" t="s">
        <v>76</v>
      </c>
      <c r="J47" t="s">
        <v>78</v>
      </c>
      <c r="K47" t="s">
        <v>77</v>
      </c>
      <c r="L47">
        <v>1348</v>
      </c>
      <c r="N47">
        <v>1009</v>
      </c>
      <c r="O47" t="s">
        <v>45</v>
      </c>
      <c r="P47" t="s">
        <v>45</v>
      </c>
      <c r="Q47">
        <v>1000</v>
      </c>
      <c r="Y47">
        <v>-8.1</v>
      </c>
      <c r="AA47">
        <v>5650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-8.1</v>
      </c>
      <c r="AV47">
        <v>0</v>
      </c>
      <c r="AW47">
        <v>2</v>
      </c>
      <c r="AX47">
        <v>9104923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ROW(Source!A36)</f>
        <v>36</v>
      </c>
      <c r="B48">
        <v>9104904</v>
      </c>
      <c r="C48">
        <v>9104887</v>
      </c>
      <c r="D48">
        <v>5467008</v>
      </c>
      <c r="E48">
        <v>1</v>
      </c>
      <c r="F48">
        <v>1</v>
      </c>
      <c r="G48">
        <v>1</v>
      </c>
      <c r="H48">
        <v>3</v>
      </c>
      <c r="I48" t="s">
        <v>80</v>
      </c>
      <c r="J48" t="s">
        <v>82</v>
      </c>
      <c r="K48" t="s">
        <v>81</v>
      </c>
      <c r="L48">
        <v>1339</v>
      </c>
      <c r="N48">
        <v>1007</v>
      </c>
      <c r="O48" t="s">
        <v>32</v>
      </c>
      <c r="P48" t="s">
        <v>32</v>
      </c>
      <c r="Q48">
        <v>1</v>
      </c>
      <c r="Y48">
        <v>-101.5</v>
      </c>
      <c r="AA48">
        <v>665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-101.5</v>
      </c>
      <c r="AV48">
        <v>0</v>
      </c>
      <c r="AW48">
        <v>2</v>
      </c>
      <c r="AX48">
        <v>9104924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ROW(Source!A36)</f>
        <v>36</v>
      </c>
      <c r="B49">
        <v>9104905</v>
      </c>
      <c r="C49">
        <v>9104887</v>
      </c>
      <c r="D49">
        <v>5470416</v>
      </c>
      <c r="E49">
        <v>1</v>
      </c>
      <c r="F49">
        <v>1</v>
      </c>
      <c r="G49">
        <v>1</v>
      </c>
      <c r="H49">
        <v>3</v>
      </c>
      <c r="I49" t="s">
        <v>413</v>
      </c>
      <c r="J49" t="s">
        <v>414</v>
      </c>
      <c r="K49" t="s">
        <v>415</v>
      </c>
      <c r="L49">
        <v>1339</v>
      </c>
      <c r="N49">
        <v>1007</v>
      </c>
      <c r="O49" t="s">
        <v>32</v>
      </c>
      <c r="P49" t="s">
        <v>32</v>
      </c>
      <c r="Q49">
        <v>1</v>
      </c>
      <c r="Y49">
        <v>0.73</v>
      </c>
      <c r="AA49">
        <v>2.44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0.73</v>
      </c>
      <c r="AV49">
        <v>0</v>
      </c>
      <c r="AW49">
        <v>2</v>
      </c>
      <c r="AX49">
        <v>9104925</v>
      </c>
      <c r="AY49">
        <v>1</v>
      </c>
      <c r="AZ49">
        <v>0</v>
      </c>
      <c r="BA49">
        <v>50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ROW(Source!A36)</f>
        <v>36</v>
      </c>
      <c r="B50">
        <v>9104907</v>
      </c>
      <c r="C50">
        <v>9104887</v>
      </c>
      <c r="D50">
        <v>0</v>
      </c>
      <c r="E50">
        <v>0</v>
      </c>
      <c r="F50">
        <v>1</v>
      </c>
      <c r="G50">
        <v>1</v>
      </c>
      <c r="H50">
        <v>3</v>
      </c>
      <c r="I50" t="s">
        <v>56</v>
      </c>
      <c r="J50" t="s">
        <v>58</v>
      </c>
      <c r="K50" t="s">
        <v>57</v>
      </c>
      <c r="L50">
        <v>1339</v>
      </c>
      <c r="N50">
        <v>1007</v>
      </c>
      <c r="O50" t="s">
        <v>32</v>
      </c>
      <c r="P50" t="s">
        <v>32</v>
      </c>
      <c r="Q50">
        <v>1</v>
      </c>
      <c r="Y50">
        <v>101.5</v>
      </c>
      <c r="AA50">
        <v>3855.93</v>
      </c>
      <c r="AB50">
        <v>0</v>
      </c>
      <c r="AC50">
        <v>0</v>
      </c>
      <c r="AD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T50">
        <v>101.5</v>
      </c>
      <c r="AV50">
        <v>0</v>
      </c>
      <c r="AW50">
        <v>1</v>
      </c>
      <c r="AX50">
        <v>-1</v>
      </c>
      <c r="AY50">
        <v>0</v>
      </c>
      <c r="AZ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ROW(Source!A41)</f>
        <v>41</v>
      </c>
      <c r="B51">
        <v>9104933</v>
      </c>
      <c r="C51">
        <v>9104932</v>
      </c>
      <c r="D51">
        <v>5514105</v>
      </c>
      <c r="E51">
        <v>1</v>
      </c>
      <c r="F51">
        <v>1</v>
      </c>
      <c r="G51">
        <v>1</v>
      </c>
      <c r="H51">
        <v>1</v>
      </c>
      <c r="I51" t="s">
        <v>448</v>
      </c>
      <c r="K51" t="s">
        <v>449</v>
      </c>
      <c r="L51">
        <v>1369</v>
      </c>
      <c r="N51">
        <v>1013</v>
      </c>
      <c r="O51" t="s">
        <v>346</v>
      </c>
      <c r="P51" t="s">
        <v>346</v>
      </c>
      <c r="Q51">
        <v>1</v>
      </c>
      <c r="Y51">
        <v>9.47</v>
      </c>
      <c r="AA51">
        <v>0</v>
      </c>
      <c r="AB51">
        <v>0</v>
      </c>
      <c r="AC51">
        <v>0</v>
      </c>
      <c r="AD51">
        <v>9.41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9.47</v>
      </c>
      <c r="AV51">
        <v>1</v>
      </c>
      <c r="AW51">
        <v>2</v>
      </c>
      <c r="AX51">
        <v>9104938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ROW(Source!A41)</f>
        <v>41</v>
      </c>
      <c r="B52">
        <v>9104934</v>
      </c>
      <c r="C52">
        <v>9104932</v>
      </c>
      <c r="D52">
        <v>121548</v>
      </c>
      <c r="E52">
        <v>1</v>
      </c>
      <c r="F52">
        <v>1</v>
      </c>
      <c r="G52">
        <v>1</v>
      </c>
      <c r="H52">
        <v>1</v>
      </c>
      <c r="I52" t="s">
        <v>29</v>
      </c>
      <c r="K52" t="s">
        <v>349</v>
      </c>
      <c r="L52">
        <v>608254</v>
      </c>
      <c r="N52">
        <v>1013</v>
      </c>
      <c r="O52" t="s">
        <v>350</v>
      </c>
      <c r="P52" t="s">
        <v>350</v>
      </c>
      <c r="Q52">
        <v>1</v>
      </c>
      <c r="Y52">
        <v>0.31</v>
      </c>
      <c r="AA52">
        <v>0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0.31</v>
      </c>
      <c r="AV52">
        <v>2</v>
      </c>
      <c r="AW52">
        <v>2</v>
      </c>
      <c r="AX52">
        <v>9104939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ROW(Source!A41)</f>
        <v>41</v>
      </c>
      <c r="B53">
        <v>9104935</v>
      </c>
      <c r="C53">
        <v>9104932</v>
      </c>
      <c r="D53">
        <v>5494089</v>
      </c>
      <c r="E53">
        <v>1</v>
      </c>
      <c r="F53">
        <v>1</v>
      </c>
      <c r="G53">
        <v>1</v>
      </c>
      <c r="H53">
        <v>2</v>
      </c>
      <c r="I53" t="s">
        <v>450</v>
      </c>
      <c r="J53" t="s">
        <v>451</v>
      </c>
      <c r="K53" t="s">
        <v>452</v>
      </c>
      <c r="L53">
        <v>1368</v>
      </c>
      <c r="N53">
        <v>1011</v>
      </c>
      <c r="O53" t="s">
        <v>354</v>
      </c>
      <c r="P53" t="s">
        <v>354</v>
      </c>
      <c r="Q53">
        <v>1</v>
      </c>
      <c r="Y53">
        <v>0.45</v>
      </c>
      <c r="AA53">
        <v>0</v>
      </c>
      <c r="AB53">
        <v>6.66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0.45</v>
      </c>
      <c r="AV53">
        <v>0</v>
      </c>
      <c r="AW53">
        <v>2</v>
      </c>
      <c r="AX53">
        <v>9104940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ROW(Source!A41)</f>
        <v>41</v>
      </c>
      <c r="B54">
        <v>9104936</v>
      </c>
      <c r="C54">
        <v>9104932</v>
      </c>
      <c r="D54">
        <v>5496870</v>
      </c>
      <c r="E54">
        <v>1</v>
      </c>
      <c r="F54">
        <v>1</v>
      </c>
      <c r="G54">
        <v>1</v>
      </c>
      <c r="H54">
        <v>2</v>
      </c>
      <c r="I54" t="s">
        <v>367</v>
      </c>
      <c r="J54" t="s">
        <v>368</v>
      </c>
      <c r="K54" t="s">
        <v>369</v>
      </c>
      <c r="L54">
        <v>1368</v>
      </c>
      <c r="N54">
        <v>1011</v>
      </c>
      <c r="O54" t="s">
        <v>354</v>
      </c>
      <c r="P54" t="s">
        <v>354</v>
      </c>
      <c r="Q54">
        <v>1</v>
      </c>
      <c r="Y54">
        <v>0.31</v>
      </c>
      <c r="AA54">
        <v>0</v>
      </c>
      <c r="AB54">
        <v>75.4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0.31</v>
      </c>
      <c r="AV54">
        <v>0</v>
      </c>
      <c r="AW54">
        <v>2</v>
      </c>
      <c r="AX54">
        <v>9104941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ROW(Source!A41)</f>
        <v>41</v>
      </c>
      <c r="B55">
        <v>9104937</v>
      </c>
      <c r="C55">
        <v>9104932</v>
      </c>
      <c r="D55">
        <v>5447290</v>
      </c>
      <c r="E55">
        <v>1</v>
      </c>
      <c r="F55">
        <v>1</v>
      </c>
      <c r="G55">
        <v>1</v>
      </c>
      <c r="H55">
        <v>3</v>
      </c>
      <c r="I55" t="s">
        <v>453</v>
      </c>
      <c r="J55" t="s">
        <v>454</v>
      </c>
      <c r="K55" t="s">
        <v>455</v>
      </c>
      <c r="L55">
        <v>1339</v>
      </c>
      <c r="N55">
        <v>1007</v>
      </c>
      <c r="O55" t="s">
        <v>32</v>
      </c>
      <c r="P55" t="s">
        <v>32</v>
      </c>
      <c r="Q55">
        <v>1</v>
      </c>
      <c r="Y55">
        <v>1.02</v>
      </c>
      <c r="AA55">
        <v>994.4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1.02</v>
      </c>
      <c r="AV55">
        <v>0</v>
      </c>
      <c r="AW55">
        <v>2</v>
      </c>
      <c r="AX55">
        <v>9104942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ROW(Source!A42)</f>
        <v>42</v>
      </c>
      <c r="B56">
        <v>9104944</v>
      </c>
      <c r="C56">
        <v>9104943</v>
      </c>
      <c r="D56">
        <v>5518582</v>
      </c>
      <c r="E56">
        <v>1</v>
      </c>
      <c r="F56">
        <v>1</v>
      </c>
      <c r="G56">
        <v>1</v>
      </c>
      <c r="H56">
        <v>1</v>
      </c>
      <c r="I56" t="s">
        <v>456</v>
      </c>
      <c r="K56" t="s">
        <v>457</v>
      </c>
      <c r="L56">
        <v>1369</v>
      </c>
      <c r="N56">
        <v>1013</v>
      </c>
      <c r="O56" t="s">
        <v>346</v>
      </c>
      <c r="P56" t="s">
        <v>346</v>
      </c>
      <c r="Q56">
        <v>1</v>
      </c>
      <c r="Y56">
        <v>1051.83</v>
      </c>
      <c r="AA56">
        <v>0</v>
      </c>
      <c r="AB56">
        <v>0</v>
      </c>
      <c r="AC56">
        <v>0</v>
      </c>
      <c r="AD56">
        <v>8.75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1051.83</v>
      </c>
      <c r="AV56">
        <v>1</v>
      </c>
      <c r="AW56">
        <v>2</v>
      </c>
      <c r="AX56">
        <v>9104965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ROW(Source!A42)</f>
        <v>42</v>
      </c>
      <c r="B57">
        <v>9104945</v>
      </c>
      <c r="C57">
        <v>9104943</v>
      </c>
      <c r="D57">
        <v>121548</v>
      </c>
      <c r="E57">
        <v>1</v>
      </c>
      <c r="F57">
        <v>1</v>
      </c>
      <c r="G57">
        <v>1</v>
      </c>
      <c r="H57">
        <v>1</v>
      </c>
      <c r="I57" t="s">
        <v>29</v>
      </c>
      <c r="K57" t="s">
        <v>349</v>
      </c>
      <c r="L57">
        <v>608254</v>
      </c>
      <c r="N57">
        <v>1013</v>
      </c>
      <c r="O57" t="s">
        <v>350</v>
      </c>
      <c r="P57" t="s">
        <v>350</v>
      </c>
      <c r="Q57">
        <v>1</v>
      </c>
      <c r="Y57">
        <v>41.58</v>
      </c>
      <c r="AA57">
        <v>0</v>
      </c>
      <c r="AB57">
        <v>0</v>
      </c>
      <c r="AC57">
        <v>0</v>
      </c>
      <c r="AD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41.58</v>
      </c>
      <c r="AV57">
        <v>2</v>
      </c>
      <c r="AW57">
        <v>2</v>
      </c>
      <c r="AX57">
        <v>9104966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ROW(Source!A42)</f>
        <v>42</v>
      </c>
      <c r="B58">
        <v>9104946</v>
      </c>
      <c r="C58">
        <v>9104943</v>
      </c>
      <c r="D58">
        <v>5493705</v>
      </c>
      <c r="E58">
        <v>1</v>
      </c>
      <c r="F58">
        <v>1</v>
      </c>
      <c r="G58">
        <v>1</v>
      </c>
      <c r="H58">
        <v>2</v>
      </c>
      <c r="I58" t="s">
        <v>418</v>
      </c>
      <c r="J58" t="s">
        <v>419</v>
      </c>
      <c r="K58" t="s">
        <v>420</v>
      </c>
      <c r="L58">
        <v>1368</v>
      </c>
      <c r="N58">
        <v>1011</v>
      </c>
      <c r="O58" t="s">
        <v>354</v>
      </c>
      <c r="P58" t="s">
        <v>354</v>
      </c>
      <c r="Q58">
        <v>1</v>
      </c>
      <c r="Y58">
        <v>34.99</v>
      </c>
      <c r="AA58">
        <v>0</v>
      </c>
      <c r="AB58">
        <v>86.4</v>
      </c>
      <c r="AC58">
        <v>13.5</v>
      </c>
      <c r="AD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34.99</v>
      </c>
      <c r="AV58">
        <v>0</v>
      </c>
      <c r="AW58">
        <v>2</v>
      </c>
      <c r="AX58">
        <v>9104967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ROW(Source!A42)</f>
        <v>42</v>
      </c>
      <c r="B59">
        <v>9104947</v>
      </c>
      <c r="C59">
        <v>9104943</v>
      </c>
      <c r="D59">
        <v>5493882</v>
      </c>
      <c r="E59">
        <v>1</v>
      </c>
      <c r="F59">
        <v>1</v>
      </c>
      <c r="G59">
        <v>1</v>
      </c>
      <c r="H59">
        <v>2</v>
      </c>
      <c r="I59" t="s">
        <v>421</v>
      </c>
      <c r="J59" t="s">
        <v>422</v>
      </c>
      <c r="K59" t="s">
        <v>423</v>
      </c>
      <c r="L59">
        <v>1368</v>
      </c>
      <c r="N59">
        <v>1011</v>
      </c>
      <c r="O59" t="s">
        <v>354</v>
      </c>
      <c r="P59" t="s">
        <v>354</v>
      </c>
      <c r="Q59">
        <v>1</v>
      </c>
      <c r="Y59">
        <v>2.59</v>
      </c>
      <c r="AA59">
        <v>0</v>
      </c>
      <c r="AB59">
        <v>112</v>
      </c>
      <c r="AC59">
        <v>13.5</v>
      </c>
      <c r="AD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2.59</v>
      </c>
      <c r="AV59">
        <v>0</v>
      </c>
      <c r="AW59">
        <v>2</v>
      </c>
      <c r="AX59">
        <v>9104968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ROW(Source!A42)</f>
        <v>42</v>
      </c>
      <c r="B60">
        <v>9104948</v>
      </c>
      <c r="C60">
        <v>9104943</v>
      </c>
      <c r="D60">
        <v>5494044</v>
      </c>
      <c r="E60">
        <v>1</v>
      </c>
      <c r="F60">
        <v>1</v>
      </c>
      <c r="G60">
        <v>1</v>
      </c>
      <c r="H60">
        <v>2</v>
      </c>
      <c r="I60" t="s">
        <v>401</v>
      </c>
      <c r="J60" t="s">
        <v>402</v>
      </c>
      <c r="K60" t="s">
        <v>403</v>
      </c>
      <c r="L60">
        <v>1368</v>
      </c>
      <c r="N60">
        <v>1011</v>
      </c>
      <c r="O60" t="s">
        <v>354</v>
      </c>
      <c r="P60" t="s">
        <v>354</v>
      </c>
      <c r="Q60">
        <v>1</v>
      </c>
      <c r="Y60">
        <v>0.27</v>
      </c>
      <c r="AA60">
        <v>0</v>
      </c>
      <c r="AB60">
        <v>90</v>
      </c>
      <c r="AC60">
        <v>10.06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0.27</v>
      </c>
      <c r="AV60">
        <v>0</v>
      </c>
      <c r="AW60">
        <v>2</v>
      </c>
      <c r="AX60">
        <v>9104969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ROW(Source!A42)</f>
        <v>42</v>
      </c>
      <c r="B61">
        <v>9104949</v>
      </c>
      <c r="C61">
        <v>9104943</v>
      </c>
      <c r="D61">
        <v>5494274</v>
      </c>
      <c r="E61">
        <v>1</v>
      </c>
      <c r="F61">
        <v>1</v>
      </c>
      <c r="G61">
        <v>1</v>
      </c>
      <c r="H61">
        <v>2</v>
      </c>
      <c r="I61" t="s">
        <v>424</v>
      </c>
      <c r="J61" t="s">
        <v>425</v>
      </c>
      <c r="K61" t="s">
        <v>426</v>
      </c>
      <c r="L61">
        <v>1368</v>
      </c>
      <c r="N61">
        <v>1011</v>
      </c>
      <c r="O61" t="s">
        <v>354</v>
      </c>
      <c r="P61" t="s">
        <v>354</v>
      </c>
      <c r="Q61">
        <v>1</v>
      </c>
      <c r="Y61">
        <v>83.3</v>
      </c>
      <c r="AA61">
        <v>0</v>
      </c>
      <c r="AB61">
        <v>8.1</v>
      </c>
      <c r="AC61">
        <v>0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83.3</v>
      </c>
      <c r="AV61">
        <v>0</v>
      </c>
      <c r="AW61">
        <v>2</v>
      </c>
      <c r="AX61">
        <v>9104970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ROW(Source!A42)</f>
        <v>42</v>
      </c>
      <c r="B62">
        <v>9104950</v>
      </c>
      <c r="C62">
        <v>9104943</v>
      </c>
      <c r="D62">
        <v>5494999</v>
      </c>
      <c r="E62">
        <v>1</v>
      </c>
      <c r="F62">
        <v>1</v>
      </c>
      <c r="G62">
        <v>1</v>
      </c>
      <c r="H62">
        <v>2</v>
      </c>
      <c r="I62" t="s">
        <v>358</v>
      </c>
      <c r="J62" t="s">
        <v>359</v>
      </c>
      <c r="K62" t="s">
        <v>360</v>
      </c>
      <c r="L62">
        <v>1368</v>
      </c>
      <c r="N62">
        <v>1011</v>
      </c>
      <c r="O62" t="s">
        <v>354</v>
      </c>
      <c r="P62" t="s">
        <v>354</v>
      </c>
      <c r="Q62">
        <v>1</v>
      </c>
      <c r="Y62">
        <v>53.55</v>
      </c>
      <c r="AA62">
        <v>0</v>
      </c>
      <c r="AB62">
        <v>1.9</v>
      </c>
      <c r="AC62">
        <v>0</v>
      </c>
      <c r="AD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53.55</v>
      </c>
      <c r="AV62">
        <v>0</v>
      </c>
      <c r="AW62">
        <v>2</v>
      </c>
      <c r="AX62">
        <v>9104971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ROW(Source!A42)</f>
        <v>42</v>
      </c>
      <c r="B63">
        <v>9104951</v>
      </c>
      <c r="C63">
        <v>9104943</v>
      </c>
      <c r="D63">
        <v>5496502</v>
      </c>
      <c r="E63">
        <v>1</v>
      </c>
      <c r="F63">
        <v>1</v>
      </c>
      <c r="G63">
        <v>1</v>
      </c>
      <c r="H63">
        <v>2</v>
      </c>
      <c r="I63" t="s">
        <v>427</v>
      </c>
      <c r="J63" t="s">
        <v>428</v>
      </c>
      <c r="K63" t="s">
        <v>429</v>
      </c>
      <c r="L63">
        <v>1368</v>
      </c>
      <c r="N63">
        <v>1011</v>
      </c>
      <c r="O63" t="s">
        <v>354</v>
      </c>
      <c r="P63" t="s">
        <v>354</v>
      </c>
      <c r="Q63">
        <v>1</v>
      </c>
      <c r="Y63">
        <v>1.84</v>
      </c>
      <c r="AA63">
        <v>0</v>
      </c>
      <c r="AB63">
        <v>3.27</v>
      </c>
      <c r="AC63">
        <v>0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1.84</v>
      </c>
      <c r="AV63">
        <v>0</v>
      </c>
      <c r="AW63">
        <v>2</v>
      </c>
      <c r="AX63">
        <v>9104972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ROW(Source!A42)</f>
        <v>42</v>
      </c>
      <c r="B64">
        <v>9104952</v>
      </c>
      <c r="C64">
        <v>9104943</v>
      </c>
      <c r="D64">
        <v>5496870</v>
      </c>
      <c r="E64">
        <v>1</v>
      </c>
      <c r="F64">
        <v>1</v>
      </c>
      <c r="G64">
        <v>1</v>
      </c>
      <c r="H64">
        <v>2</v>
      </c>
      <c r="I64" t="s">
        <v>367</v>
      </c>
      <c r="J64" t="s">
        <v>368</v>
      </c>
      <c r="K64" t="s">
        <v>369</v>
      </c>
      <c r="L64">
        <v>1368</v>
      </c>
      <c r="N64">
        <v>1011</v>
      </c>
      <c r="O64" t="s">
        <v>354</v>
      </c>
      <c r="P64" t="s">
        <v>354</v>
      </c>
      <c r="Q64">
        <v>1</v>
      </c>
      <c r="Y64">
        <v>3.73</v>
      </c>
      <c r="AA64">
        <v>0</v>
      </c>
      <c r="AB64">
        <v>75.4</v>
      </c>
      <c r="AC64">
        <v>0</v>
      </c>
      <c r="AD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3.73</v>
      </c>
      <c r="AV64">
        <v>0</v>
      </c>
      <c r="AW64">
        <v>2</v>
      </c>
      <c r="AX64">
        <v>9104973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ROW(Source!A42)</f>
        <v>42</v>
      </c>
      <c r="B65">
        <v>9104953</v>
      </c>
      <c r="C65">
        <v>9104943</v>
      </c>
      <c r="D65">
        <v>5440985</v>
      </c>
      <c r="E65">
        <v>1</v>
      </c>
      <c r="F65">
        <v>1</v>
      </c>
      <c r="G65">
        <v>1</v>
      </c>
      <c r="H65">
        <v>3</v>
      </c>
      <c r="I65" t="s">
        <v>430</v>
      </c>
      <c r="J65" t="s">
        <v>431</v>
      </c>
      <c r="K65" t="s">
        <v>432</v>
      </c>
      <c r="L65">
        <v>1348</v>
      </c>
      <c r="N65">
        <v>1009</v>
      </c>
      <c r="O65" t="s">
        <v>45</v>
      </c>
      <c r="P65" t="s">
        <v>45</v>
      </c>
      <c r="Q65">
        <v>1000</v>
      </c>
      <c r="Y65">
        <v>0.074</v>
      </c>
      <c r="AA65">
        <v>734.5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0.074</v>
      </c>
      <c r="AV65">
        <v>0</v>
      </c>
      <c r="AW65">
        <v>2</v>
      </c>
      <c r="AX65">
        <v>9104974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ROW(Source!A42)</f>
        <v>42</v>
      </c>
      <c r="B66">
        <v>9104954</v>
      </c>
      <c r="C66">
        <v>9104943</v>
      </c>
      <c r="D66">
        <v>5442986</v>
      </c>
      <c r="E66">
        <v>1</v>
      </c>
      <c r="F66">
        <v>1</v>
      </c>
      <c r="G66">
        <v>1</v>
      </c>
      <c r="H66">
        <v>3</v>
      </c>
      <c r="I66" t="s">
        <v>433</v>
      </c>
      <c r="J66" t="s">
        <v>434</v>
      </c>
      <c r="K66" t="s">
        <v>435</v>
      </c>
      <c r="L66">
        <v>1348</v>
      </c>
      <c r="N66">
        <v>1009</v>
      </c>
      <c r="O66" t="s">
        <v>45</v>
      </c>
      <c r="P66" t="s">
        <v>45</v>
      </c>
      <c r="Q66">
        <v>1000</v>
      </c>
      <c r="Y66">
        <v>0.1</v>
      </c>
      <c r="AA66">
        <v>9750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0.1</v>
      </c>
      <c r="AV66">
        <v>0</v>
      </c>
      <c r="AW66">
        <v>2</v>
      </c>
      <c r="AX66">
        <v>9104975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ROW(Source!A42)</f>
        <v>42</v>
      </c>
      <c r="B67">
        <v>9104955</v>
      </c>
      <c r="C67">
        <v>9104943</v>
      </c>
      <c r="D67">
        <v>5443211</v>
      </c>
      <c r="E67">
        <v>1</v>
      </c>
      <c r="F67">
        <v>1</v>
      </c>
      <c r="G67">
        <v>1</v>
      </c>
      <c r="H67">
        <v>3</v>
      </c>
      <c r="I67" t="s">
        <v>458</v>
      </c>
      <c r="J67" t="s">
        <v>459</v>
      </c>
      <c r="K67" t="s">
        <v>460</v>
      </c>
      <c r="L67">
        <v>1348</v>
      </c>
      <c r="N67">
        <v>1009</v>
      </c>
      <c r="O67" t="s">
        <v>45</v>
      </c>
      <c r="P67" t="s">
        <v>45</v>
      </c>
      <c r="Q67">
        <v>1000</v>
      </c>
      <c r="Y67">
        <v>0.12</v>
      </c>
      <c r="AA67">
        <v>9040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0.12</v>
      </c>
      <c r="AV67">
        <v>0</v>
      </c>
      <c r="AW67">
        <v>2</v>
      </c>
      <c r="AX67">
        <v>9104976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ROW(Source!A42)</f>
        <v>42</v>
      </c>
      <c r="B68">
        <v>9104956</v>
      </c>
      <c r="C68">
        <v>9104943</v>
      </c>
      <c r="D68">
        <v>5443308</v>
      </c>
      <c r="E68">
        <v>1</v>
      </c>
      <c r="F68">
        <v>1</v>
      </c>
      <c r="G68">
        <v>1</v>
      </c>
      <c r="H68">
        <v>3</v>
      </c>
      <c r="I68" t="s">
        <v>439</v>
      </c>
      <c r="J68" t="s">
        <v>440</v>
      </c>
      <c r="K68" t="s">
        <v>441</v>
      </c>
      <c r="L68">
        <v>1348</v>
      </c>
      <c r="N68">
        <v>1009</v>
      </c>
      <c r="O68" t="s">
        <v>45</v>
      </c>
      <c r="P68" t="s">
        <v>45</v>
      </c>
      <c r="Q68">
        <v>1000</v>
      </c>
      <c r="Y68">
        <v>0.08600000000000001</v>
      </c>
      <c r="AA68">
        <v>11978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0.08600000000000001</v>
      </c>
      <c r="AV68">
        <v>0</v>
      </c>
      <c r="AW68">
        <v>2</v>
      </c>
      <c r="AX68">
        <v>9104977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ROW(Source!A42)</f>
        <v>42</v>
      </c>
      <c r="B69">
        <v>9104957</v>
      </c>
      <c r="C69">
        <v>9104943</v>
      </c>
      <c r="D69">
        <v>5444407</v>
      </c>
      <c r="E69">
        <v>1</v>
      </c>
      <c r="F69">
        <v>1</v>
      </c>
      <c r="G69">
        <v>1</v>
      </c>
      <c r="H69">
        <v>3</v>
      </c>
      <c r="I69" t="s">
        <v>461</v>
      </c>
      <c r="J69" t="s">
        <v>462</v>
      </c>
      <c r="K69" t="s">
        <v>463</v>
      </c>
      <c r="L69">
        <v>1339</v>
      </c>
      <c r="N69">
        <v>1007</v>
      </c>
      <c r="O69" t="s">
        <v>32</v>
      </c>
      <c r="P69" t="s">
        <v>32</v>
      </c>
      <c r="Q69">
        <v>1</v>
      </c>
      <c r="Y69">
        <v>0.19</v>
      </c>
      <c r="AA69">
        <v>1287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0.19</v>
      </c>
      <c r="AV69">
        <v>0</v>
      </c>
      <c r="AW69">
        <v>2</v>
      </c>
      <c r="AX69">
        <v>9104978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ROW(Source!A42)</f>
        <v>42</v>
      </c>
      <c r="B70">
        <v>9104958</v>
      </c>
      <c r="C70">
        <v>9104943</v>
      </c>
      <c r="D70">
        <v>5444478</v>
      </c>
      <c r="E70">
        <v>1</v>
      </c>
      <c r="F70">
        <v>1</v>
      </c>
      <c r="G70">
        <v>1</v>
      </c>
      <c r="H70">
        <v>3</v>
      </c>
      <c r="I70" t="s">
        <v>442</v>
      </c>
      <c r="J70" t="s">
        <v>443</v>
      </c>
      <c r="K70" t="s">
        <v>444</v>
      </c>
      <c r="L70">
        <v>1339</v>
      </c>
      <c r="N70">
        <v>1007</v>
      </c>
      <c r="O70" t="s">
        <v>32</v>
      </c>
      <c r="P70" t="s">
        <v>32</v>
      </c>
      <c r="Q70">
        <v>1</v>
      </c>
      <c r="Y70">
        <v>2.2</v>
      </c>
      <c r="AA70">
        <v>1056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2.2</v>
      </c>
      <c r="AV70">
        <v>0</v>
      </c>
      <c r="AW70">
        <v>2</v>
      </c>
      <c r="AX70">
        <v>9104979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ROW(Source!A42)</f>
        <v>42</v>
      </c>
      <c r="B71">
        <v>9104959</v>
      </c>
      <c r="C71">
        <v>9104943</v>
      </c>
      <c r="D71">
        <v>5458980</v>
      </c>
      <c r="E71">
        <v>1</v>
      </c>
      <c r="F71">
        <v>1</v>
      </c>
      <c r="G71">
        <v>1</v>
      </c>
      <c r="H71">
        <v>3</v>
      </c>
      <c r="I71" t="s">
        <v>392</v>
      </c>
      <c r="J71" t="s">
        <v>393</v>
      </c>
      <c r="K71" t="s">
        <v>394</v>
      </c>
      <c r="L71">
        <v>1327</v>
      </c>
      <c r="N71">
        <v>1005</v>
      </c>
      <c r="O71" t="s">
        <v>395</v>
      </c>
      <c r="P71" t="s">
        <v>395</v>
      </c>
      <c r="Q71">
        <v>1</v>
      </c>
      <c r="Y71">
        <v>103</v>
      </c>
      <c r="AA71">
        <v>35.53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103</v>
      </c>
      <c r="AV71">
        <v>0</v>
      </c>
      <c r="AW71">
        <v>2</v>
      </c>
      <c r="AX71">
        <v>9104980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ROW(Source!A42)</f>
        <v>42</v>
      </c>
      <c r="B72">
        <v>9104963</v>
      </c>
      <c r="C72">
        <v>9104943</v>
      </c>
      <c r="D72">
        <v>5459185</v>
      </c>
      <c r="E72">
        <v>1</v>
      </c>
      <c r="F72">
        <v>1</v>
      </c>
      <c r="G72">
        <v>1</v>
      </c>
      <c r="H72">
        <v>3</v>
      </c>
      <c r="I72" t="s">
        <v>43</v>
      </c>
      <c r="J72" t="s">
        <v>46</v>
      </c>
      <c r="K72" t="s">
        <v>44</v>
      </c>
      <c r="L72">
        <v>1348</v>
      </c>
      <c r="N72">
        <v>1009</v>
      </c>
      <c r="O72" t="s">
        <v>45</v>
      </c>
      <c r="P72" t="s">
        <v>45</v>
      </c>
      <c r="Q72">
        <v>1000</v>
      </c>
      <c r="Y72">
        <v>4.121818</v>
      </c>
      <c r="AA72">
        <v>7241.79</v>
      </c>
      <c r="AB72">
        <v>0</v>
      </c>
      <c r="AC72">
        <v>0</v>
      </c>
      <c r="AD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T72">
        <v>4.121818</v>
      </c>
      <c r="AV72">
        <v>0</v>
      </c>
      <c r="AW72">
        <v>2</v>
      </c>
      <c r="AX72">
        <v>9104984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ROW(Source!A42)</f>
        <v>42</v>
      </c>
      <c r="B73">
        <v>9104960</v>
      </c>
      <c r="C73">
        <v>9104943</v>
      </c>
      <c r="D73">
        <v>5459281</v>
      </c>
      <c r="E73">
        <v>1</v>
      </c>
      <c r="F73">
        <v>1</v>
      </c>
      <c r="G73">
        <v>1</v>
      </c>
      <c r="H73">
        <v>3</v>
      </c>
      <c r="I73" t="s">
        <v>76</v>
      </c>
      <c r="J73" t="s">
        <v>78</v>
      </c>
      <c r="K73" t="s">
        <v>77</v>
      </c>
      <c r="L73">
        <v>1348</v>
      </c>
      <c r="N73">
        <v>1009</v>
      </c>
      <c r="O73" t="s">
        <v>45</v>
      </c>
      <c r="P73" t="s">
        <v>45</v>
      </c>
      <c r="Q73">
        <v>1000</v>
      </c>
      <c r="Y73">
        <v>-10.12</v>
      </c>
      <c r="AA73">
        <v>5650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-10.12</v>
      </c>
      <c r="AV73">
        <v>0</v>
      </c>
      <c r="AW73">
        <v>2</v>
      </c>
      <c r="AX73">
        <v>9104981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ROW(Source!A42)</f>
        <v>42</v>
      </c>
      <c r="B74">
        <v>9104961</v>
      </c>
      <c r="C74">
        <v>9104943</v>
      </c>
      <c r="D74">
        <v>5467008</v>
      </c>
      <c r="E74">
        <v>1</v>
      </c>
      <c r="F74">
        <v>1</v>
      </c>
      <c r="G74">
        <v>1</v>
      </c>
      <c r="H74">
        <v>3</v>
      </c>
      <c r="I74" t="s">
        <v>80</v>
      </c>
      <c r="J74" t="s">
        <v>82</v>
      </c>
      <c r="K74" t="s">
        <v>81</v>
      </c>
      <c r="L74">
        <v>1339</v>
      </c>
      <c r="N74">
        <v>1007</v>
      </c>
      <c r="O74" t="s">
        <v>32</v>
      </c>
      <c r="P74" t="s">
        <v>32</v>
      </c>
      <c r="Q74">
        <v>1</v>
      </c>
      <c r="Y74">
        <v>-101.5</v>
      </c>
      <c r="AA74">
        <v>665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-101.5</v>
      </c>
      <c r="AV74">
        <v>0</v>
      </c>
      <c r="AW74">
        <v>2</v>
      </c>
      <c r="AX74">
        <v>9104982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ROW(Source!A42)</f>
        <v>42</v>
      </c>
      <c r="B75">
        <v>9104962</v>
      </c>
      <c r="C75">
        <v>9104943</v>
      </c>
      <c r="D75">
        <v>5470416</v>
      </c>
      <c r="E75">
        <v>1</v>
      </c>
      <c r="F75">
        <v>1</v>
      </c>
      <c r="G75">
        <v>1</v>
      </c>
      <c r="H75">
        <v>3</v>
      </c>
      <c r="I75" t="s">
        <v>413</v>
      </c>
      <c r="J75" t="s">
        <v>414</v>
      </c>
      <c r="K75" t="s">
        <v>415</v>
      </c>
      <c r="L75">
        <v>1339</v>
      </c>
      <c r="N75">
        <v>1007</v>
      </c>
      <c r="O75" t="s">
        <v>32</v>
      </c>
      <c r="P75" t="s">
        <v>32</v>
      </c>
      <c r="Q75">
        <v>1</v>
      </c>
      <c r="Y75">
        <v>0.223</v>
      </c>
      <c r="AA75">
        <v>2.44</v>
      </c>
      <c r="AB75">
        <v>0</v>
      </c>
      <c r="AC75">
        <v>0</v>
      </c>
      <c r="AD75">
        <v>0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0.223</v>
      </c>
      <c r="AV75">
        <v>0</v>
      </c>
      <c r="AW75">
        <v>2</v>
      </c>
      <c r="AX75">
        <v>9104983</v>
      </c>
      <c r="AY75">
        <v>1</v>
      </c>
      <c r="AZ75">
        <v>0</v>
      </c>
      <c r="BA75">
        <v>76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ROW(Source!A42)</f>
        <v>42</v>
      </c>
      <c r="B76">
        <v>9104964</v>
      </c>
      <c r="C76">
        <v>9104943</v>
      </c>
      <c r="D76">
        <v>0</v>
      </c>
      <c r="E76">
        <v>0</v>
      </c>
      <c r="F76">
        <v>1</v>
      </c>
      <c r="G76">
        <v>1</v>
      </c>
      <c r="H76">
        <v>3</v>
      </c>
      <c r="I76" t="s">
        <v>56</v>
      </c>
      <c r="J76" t="s">
        <v>58</v>
      </c>
      <c r="K76" t="s">
        <v>57</v>
      </c>
      <c r="L76">
        <v>1339</v>
      </c>
      <c r="N76">
        <v>1007</v>
      </c>
      <c r="O76" t="s">
        <v>32</v>
      </c>
      <c r="P76" t="s">
        <v>32</v>
      </c>
      <c r="Q76">
        <v>1</v>
      </c>
      <c r="Y76">
        <v>101.5</v>
      </c>
      <c r="AA76">
        <v>3855.93</v>
      </c>
      <c r="AB76">
        <v>0</v>
      </c>
      <c r="AC76">
        <v>0</v>
      </c>
      <c r="AD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T76">
        <v>101.5</v>
      </c>
      <c r="AV76">
        <v>0</v>
      </c>
      <c r="AW76">
        <v>1</v>
      </c>
      <c r="AX76">
        <v>-1</v>
      </c>
      <c r="AY76">
        <v>0</v>
      </c>
      <c r="AZ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ROW(Source!A47)</f>
        <v>47</v>
      </c>
      <c r="B77">
        <v>9104991</v>
      </c>
      <c r="C77">
        <v>9104990</v>
      </c>
      <c r="D77">
        <v>5516649</v>
      </c>
      <c r="E77">
        <v>1</v>
      </c>
      <c r="F77">
        <v>1</v>
      </c>
      <c r="G77">
        <v>1</v>
      </c>
      <c r="H77">
        <v>1</v>
      </c>
      <c r="I77" t="s">
        <v>464</v>
      </c>
      <c r="K77" t="s">
        <v>465</v>
      </c>
      <c r="L77">
        <v>1369</v>
      </c>
      <c r="N77">
        <v>1013</v>
      </c>
      <c r="O77" t="s">
        <v>346</v>
      </c>
      <c r="P77" t="s">
        <v>346</v>
      </c>
      <c r="Q77">
        <v>1</v>
      </c>
      <c r="Y77">
        <v>39.51</v>
      </c>
      <c r="AA77">
        <v>0</v>
      </c>
      <c r="AB77">
        <v>0</v>
      </c>
      <c r="AC77">
        <v>0</v>
      </c>
      <c r="AD77">
        <v>7.95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39.51</v>
      </c>
      <c r="AV77">
        <v>1</v>
      </c>
      <c r="AW77">
        <v>2</v>
      </c>
      <c r="AX77">
        <v>9104997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ROW(Source!A47)</f>
        <v>47</v>
      </c>
      <c r="B78">
        <v>9104992</v>
      </c>
      <c r="C78">
        <v>9104990</v>
      </c>
      <c r="D78">
        <v>121548</v>
      </c>
      <c r="E78">
        <v>1</v>
      </c>
      <c r="F78">
        <v>1</v>
      </c>
      <c r="G78">
        <v>1</v>
      </c>
      <c r="H78">
        <v>1</v>
      </c>
      <c r="I78" t="s">
        <v>29</v>
      </c>
      <c r="K78" t="s">
        <v>349</v>
      </c>
      <c r="L78">
        <v>608254</v>
      </c>
      <c r="N78">
        <v>1013</v>
      </c>
      <c r="O78" t="s">
        <v>350</v>
      </c>
      <c r="P78" t="s">
        <v>350</v>
      </c>
      <c r="Q78">
        <v>1</v>
      </c>
      <c r="Y78">
        <v>1.27</v>
      </c>
      <c r="AA78">
        <v>0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1.27</v>
      </c>
      <c r="AV78">
        <v>2</v>
      </c>
      <c r="AW78">
        <v>2</v>
      </c>
      <c r="AX78">
        <v>9104998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ROW(Source!A47)</f>
        <v>47</v>
      </c>
      <c r="B79">
        <v>9104993</v>
      </c>
      <c r="C79">
        <v>9104990</v>
      </c>
      <c r="D79">
        <v>5494166</v>
      </c>
      <c r="E79">
        <v>1</v>
      </c>
      <c r="F79">
        <v>1</v>
      </c>
      <c r="G79">
        <v>1</v>
      </c>
      <c r="H79">
        <v>2</v>
      </c>
      <c r="I79" t="s">
        <v>466</v>
      </c>
      <c r="J79" t="s">
        <v>467</v>
      </c>
      <c r="K79" t="s">
        <v>468</v>
      </c>
      <c r="L79">
        <v>1368</v>
      </c>
      <c r="N79">
        <v>1011</v>
      </c>
      <c r="O79" t="s">
        <v>354</v>
      </c>
      <c r="P79" t="s">
        <v>354</v>
      </c>
      <c r="Q79">
        <v>1</v>
      </c>
      <c r="Y79">
        <v>1.27</v>
      </c>
      <c r="AA79">
        <v>0</v>
      </c>
      <c r="AB79">
        <v>20</v>
      </c>
      <c r="AC79">
        <v>13.5</v>
      </c>
      <c r="AD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1.27</v>
      </c>
      <c r="AV79">
        <v>0</v>
      </c>
      <c r="AW79">
        <v>2</v>
      </c>
      <c r="AX79">
        <v>9104999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ROW(Source!A47)</f>
        <v>47</v>
      </c>
      <c r="B80">
        <v>9104994</v>
      </c>
      <c r="C80">
        <v>9104990</v>
      </c>
      <c r="D80">
        <v>5495003</v>
      </c>
      <c r="E80">
        <v>1</v>
      </c>
      <c r="F80">
        <v>1</v>
      </c>
      <c r="G80">
        <v>1</v>
      </c>
      <c r="H80">
        <v>2</v>
      </c>
      <c r="I80" t="s">
        <v>469</v>
      </c>
      <c r="J80" t="s">
        <v>359</v>
      </c>
      <c r="K80" t="s">
        <v>470</v>
      </c>
      <c r="L80">
        <v>1368</v>
      </c>
      <c r="N80">
        <v>1011</v>
      </c>
      <c r="O80" t="s">
        <v>354</v>
      </c>
      <c r="P80" t="s">
        <v>354</v>
      </c>
      <c r="Q80">
        <v>1</v>
      </c>
      <c r="Y80">
        <v>9.07</v>
      </c>
      <c r="AA80">
        <v>0</v>
      </c>
      <c r="AB80">
        <v>0.5</v>
      </c>
      <c r="AC80">
        <v>0</v>
      </c>
      <c r="AD80">
        <v>0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9.07</v>
      </c>
      <c r="AV80">
        <v>0</v>
      </c>
      <c r="AW80">
        <v>2</v>
      </c>
      <c r="AX80">
        <v>9105000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ROW(Source!A47)</f>
        <v>47</v>
      </c>
      <c r="B81">
        <v>9104995</v>
      </c>
      <c r="C81">
        <v>9104990</v>
      </c>
      <c r="D81">
        <v>5467860</v>
      </c>
      <c r="E81">
        <v>1</v>
      </c>
      <c r="F81">
        <v>1</v>
      </c>
      <c r="G81">
        <v>1</v>
      </c>
      <c r="H81">
        <v>3</v>
      </c>
      <c r="I81" t="s">
        <v>471</v>
      </c>
      <c r="J81" t="s">
        <v>472</v>
      </c>
      <c r="K81" t="s">
        <v>473</v>
      </c>
      <c r="L81">
        <v>1339</v>
      </c>
      <c r="N81">
        <v>1007</v>
      </c>
      <c r="O81" t="s">
        <v>32</v>
      </c>
      <c r="P81" t="s">
        <v>32</v>
      </c>
      <c r="Q81">
        <v>1</v>
      </c>
      <c r="Y81">
        <v>2.04</v>
      </c>
      <c r="AA81">
        <v>548.3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2.04</v>
      </c>
      <c r="AV81">
        <v>0</v>
      </c>
      <c r="AW81">
        <v>2</v>
      </c>
      <c r="AX81">
        <v>9105001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ROW(Source!A47)</f>
        <v>47</v>
      </c>
      <c r="B82">
        <v>9104996</v>
      </c>
      <c r="C82">
        <v>9104990</v>
      </c>
      <c r="D82">
        <v>5470416</v>
      </c>
      <c r="E82">
        <v>1</v>
      </c>
      <c r="F82">
        <v>1</v>
      </c>
      <c r="G82">
        <v>1</v>
      </c>
      <c r="H82">
        <v>3</v>
      </c>
      <c r="I82" t="s">
        <v>413</v>
      </c>
      <c r="J82" t="s">
        <v>414</v>
      </c>
      <c r="K82" t="s">
        <v>415</v>
      </c>
      <c r="L82">
        <v>1339</v>
      </c>
      <c r="N82">
        <v>1007</v>
      </c>
      <c r="O82" t="s">
        <v>32</v>
      </c>
      <c r="P82" t="s">
        <v>32</v>
      </c>
      <c r="Q82">
        <v>1</v>
      </c>
      <c r="Y82">
        <v>3.5</v>
      </c>
      <c r="AA82">
        <v>2.44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3.5</v>
      </c>
      <c r="AV82">
        <v>0</v>
      </c>
      <c r="AW82">
        <v>2</v>
      </c>
      <c r="AX82">
        <v>9105002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ROW(Source!A48)</f>
        <v>48</v>
      </c>
      <c r="B83">
        <v>9105004</v>
      </c>
      <c r="C83">
        <v>9105003</v>
      </c>
      <c r="D83">
        <v>5516649</v>
      </c>
      <c r="E83">
        <v>1</v>
      </c>
      <c r="F83">
        <v>1</v>
      </c>
      <c r="G83">
        <v>1</v>
      </c>
      <c r="H83">
        <v>1</v>
      </c>
      <c r="I83" t="s">
        <v>464</v>
      </c>
      <c r="K83" t="s">
        <v>465</v>
      </c>
      <c r="L83">
        <v>1369</v>
      </c>
      <c r="N83">
        <v>1013</v>
      </c>
      <c r="O83" t="s">
        <v>346</v>
      </c>
      <c r="P83" t="s">
        <v>346</v>
      </c>
      <c r="Q83">
        <v>1</v>
      </c>
      <c r="Y83">
        <v>0.5</v>
      </c>
      <c r="AA83">
        <v>0</v>
      </c>
      <c r="AB83">
        <v>0</v>
      </c>
      <c r="AC83">
        <v>0</v>
      </c>
      <c r="AD83">
        <v>7.95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0.5</v>
      </c>
      <c r="AV83">
        <v>1</v>
      </c>
      <c r="AW83">
        <v>2</v>
      </c>
      <c r="AX83">
        <v>9105009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ROW(Source!A48)</f>
        <v>48</v>
      </c>
      <c r="B84">
        <v>9105005</v>
      </c>
      <c r="C84">
        <v>9105003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29</v>
      </c>
      <c r="K84" t="s">
        <v>349</v>
      </c>
      <c r="L84">
        <v>608254</v>
      </c>
      <c r="N84">
        <v>1013</v>
      </c>
      <c r="O84" t="s">
        <v>350</v>
      </c>
      <c r="P84" t="s">
        <v>350</v>
      </c>
      <c r="Q84">
        <v>1</v>
      </c>
      <c r="Y84">
        <v>0.21</v>
      </c>
      <c r="AA84">
        <v>0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0.21</v>
      </c>
      <c r="AV84">
        <v>2</v>
      </c>
      <c r="AW84">
        <v>2</v>
      </c>
      <c r="AX84">
        <v>9105010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ROW(Source!A48)</f>
        <v>48</v>
      </c>
      <c r="B85">
        <v>9105006</v>
      </c>
      <c r="C85">
        <v>9105003</v>
      </c>
      <c r="D85">
        <v>5494166</v>
      </c>
      <c r="E85">
        <v>1</v>
      </c>
      <c r="F85">
        <v>1</v>
      </c>
      <c r="G85">
        <v>1</v>
      </c>
      <c r="H85">
        <v>2</v>
      </c>
      <c r="I85" t="s">
        <v>466</v>
      </c>
      <c r="J85" t="s">
        <v>467</v>
      </c>
      <c r="K85" t="s">
        <v>468</v>
      </c>
      <c r="L85">
        <v>1368</v>
      </c>
      <c r="N85">
        <v>1011</v>
      </c>
      <c r="O85" t="s">
        <v>354</v>
      </c>
      <c r="P85" t="s">
        <v>354</v>
      </c>
      <c r="Q85">
        <v>1</v>
      </c>
      <c r="Y85">
        <v>0.21</v>
      </c>
      <c r="AA85">
        <v>0</v>
      </c>
      <c r="AB85">
        <v>20</v>
      </c>
      <c r="AC85">
        <v>13.5</v>
      </c>
      <c r="AD85">
        <v>0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0.21</v>
      </c>
      <c r="AV85">
        <v>0</v>
      </c>
      <c r="AW85">
        <v>2</v>
      </c>
      <c r="AX85">
        <v>9105011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ROW(Source!A48)</f>
        <v>48</v>
      </c>
      <c r="B86">
        <v>9105007</v>
      </c>
      <c r="C86">
        <v>9105003</v>
      </c>
      <c r="D86">
        <v>5495003</v>
      </c>
      <c r="E86">
        <v>1</v>
      </c>
      <c r="F86">
        <v>1</v>
      </c>
      <c r="G86">
        <v>1</v>
      </c>
      <c r="H86">
        <v>2</v>
      </c>
      <c r="I86" t="s">
        <v>469</v>
      </c>
      <c r="J86" t="s">
        <v>359</v>
      </c>
      <c r="K86" t="s">
        <v>470</v>
      </c>
      <c r="L86">
        <v>1368</v>
      </c>
      <c r="N86">
        <v>1011</v>
      </c>
      <c r="O86" t="s">
        <v>354</v>
      </c>
      <c r="P86" t="s">
        <v>354</v>
      </c>
      <c r="Q86">
        <v>1</v>
      </c>
      <c r="Y86">
        <v>2.32</v>
      </c>
      <c r="AA86">
        <v>0</v>
      </c>
      <c r="AB86">
        <v>0.5</v>
      </c>
      <c r="AC86">
        <v>0</v>
      </c>
      <c r="AD86">
        <v>0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2.32</v>
      </c>
      <c r="AV86">
        <v>0</v>
      </c>
      <c r="AW86">
        <v>2</v>
      </c>
      <c r="AX86">
        <v>9105012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ROW(Source!A48)</f>
        <v>48</v>
      </c>
      <c r="B87">
        <v>9105008</v>
      </c>
      <c r="C87">
        <v>9105003</v>
      </c>
      <c r="D87">
        <v>5467860</v>
      </c>
      <c r="E87">
        <v>1</v>
      </c>
      <c r="F87">
        <v>1</v>
      </c>
      <c r="G87">
        <v>1</v>
      </c>
      <c r="H87">
        <v>3</v>
      </c>
      <c r="I87" t="s">
        <v>471</v>
      </c>
      <c r="J87" t="s">
        <v>472</v>
      </c>
      <c r="K87" t="s">
        <v>473</v>
      </c>
      <c r="L87">
        <v>1339</v>
      </c>
      <c r="N87">
        <v>1007</v>
      </c>
      <c r="O87" t="s">
        <v>32</v>
      </c>
      <c r="P87" t="s">
        <v>32</v>
      </c>
      <c r="Q87">
        <v>1</v>
      </c>
      <c r="Y87">
        <v>0.51</v>
      </c>
      <c r="AA87">
        <v>548.3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0.51</v>
      </c>
      <c r="AV87">
        <v>0</v>
      </c>
      <c r="AW87">
        <v>2</v>
      </c>
      <c r="AX87">
        <v>9105013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ROW(Source!A49)</f>
        <v>49</v>
      </c>
      <c r="B88">
        <v>9105015</v>
      </c>
      <c r="C88">
        <v>9105014</v>
      </c>
      <c r="D88">
        <v>5518291</v>
      </c>
      <c r="E88">
        <v>1</v>
      </c>
      <c r="F88">
        <v>1</v>
      </c>
      <c r="G88">
        <v>1</v>
      </c>
      <c r="H88">
        <v>1</v>
      </c>
      <c r="I88" t="s">
        <v>474</v>
      </c>
      <c r="K88" t="s">
        <v>475</v>
      </c>
      <c r="L88">
        <v>1369</v>
      </c>
      <c r="N88">
        <v>1013</v>
      </c>
      <c r="O88" t="s">
        <v>346</v>
      </c>
      <c r="P88" t="s">
        <v>346</v>
      </c>
      <c r="Q88">
        <v>1</v>
      </c>
      <c r="Y88">
        <v>21.2</v>
      </c>
      <c r="AA88">
        <v>0</v>
      </c>
      <c r="AB88">
        <v>0</v>
      </c>
      <c r="AC88">
        <v>0</v>
      </c>
      <c r="AD88">
        <v>9.52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21.2</v>
      </c>
      <c r="AV88">
        <v>1</v>
      </c>
      <c r="AW88">
        <v>2</v>
      </c>
      <c r="AX88">
        <v>9105023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ROW(Source!A49)</f>
        <v>49</v>
      </c>
      <c r="B89">
        <v>9105016</v>
      </c>
      <c r="C89">
        <v>9105014</v>
      </c>
      <c r="D89">
        <v>121548</v>
      </c>
      <c r="E89">
        <v>1</v>
      </c>
      <c r="F89">
        <v>1</v>
      </c>
      <c r="G89">
        <v>1</v>
      </c>
      <c r="H89">
        <v>1</v>
      </c>
      <c r="I89" t="s">
        <v>29</v>
      </c>
      <c r="K89" t="s">
        <v>349</v>
      </c>
      <c r="L89">
        <v>608254</v>
      </c>
      <c r="N89">
        <v>1013</v>
      </c>
      <c r="O89" t="s">
        <v>350</v>
      </c>
      <c r="P89" t="s">
        <v>350</v>
      </c>
      <c r="Q89">
        <v>1</v>
      </c>
      <c r="Y89">
        <v>0.2</v>
      </c>
      <c r="AA89">
        <v>0</v>
      </c>
      <c r="AB89">
        <v>0</v>
      </c>
      <c r="AC89">
        <v>0</v>
      </c>
      <c r="AD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0.2</v>
      </c>
      <c r="AV89">
        <v>2</v>
      </c>
      <c r="AW89">
        <v>2</v>
      </c>
      <c r="AX89">
        <v>9105024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ROW(Source!A49)</f>
        <v>49</v>
      </c>
      <c r="B90">
        <v>9105017</v>
      </c>
      <c r="C90">
        <v>9105014</v>
      </c>
      <c r="D90">
        <v>5495111</v>
      </c>
      <c r="E90">
        <v>1</v>
      </c>
      <c r="F90">
        <v>1</v>
      </c>
      <c r="G90">
        <v>1</v>
      </c>
      <c r="H90">
        <v>2</v>
      </c>
      <c r="I90" t="s">
        <v>476</v>
      </c>
      <c r="J90" t="s">
        <v>477</v>
      </c>
      <c r="K90" t="s">
        <v>478</v>
      </c>
      <c r="L90">
        <v>1368</v>
      </c>
      <c r="N90">
        <v>1011</v>
      </c>
      <c r="O90" t="s">
        <v>354</v>
      </c>
      <c r="P90" t="s">
        <v>354</v>
      </c>
      <c r="Q90">
        <v>1</v>
      </c>
      <c r="Y90">
        <v>1.95</v>
      </c>
      <c r="AA90">
        <v>0</v>
      </c>
      <c r="AB90">
        <v>30</v>
      </c>
      <c r="AC90">
        <v>0</v>
      </c>
      <c r="AD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1.95</v>
      </c>
      <c r="AV90">
        <v>0</v>
      </c>
      <c r="AW90">
        <v>2</v>
      </c>
      <c r="AX90">
        <v>9105025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ROW(Source!A49)</f>
        <v>49</v>
      </c>
      <c r="B91">
        <v>9105018</v>
      </c>
      <c r="C91">
        <v>9105014</v>
      </c>
      <c r="D91">
        <v>5496870</v>
      </c>
      <c r="E91">
        <v>1</v>
      </c>
      <c r="F91">
        <v>1</v>
      </c>
      <c r="G91">
        <v>1</v>
      </c>
      <c r="H91">
        <v>2</v>
      </c>
      <c r="I91" t="s">
        <v>367</v>
      </c>
      <c r="J91" t="s">
        <v>368</v>
      </c>
      <c r="K91" t="s">
        <v>369</v>
      </c>
      <c r="L91">
        <v>1368</v>
      </c>
      <c r="N91">
        <v>1011</v>
      </c>
      <c r="O91" t="s">
        <v>354</v>
      </c>
      <c r="P91" t="s">
        <v>354</v>
      </c>
      <c r="Q91">
        <v>1</v>
      </c>
      <c r="Y91">
        <v>0.2</v>
      </c>
      <c r="AA91">
        <v>0</v>
      </c>
      <c r="AB91">
        <v>75.4</v>
      </c>
      <c r="AC91">
        <v>0</v>
      </c>
      <c r="AD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0.2</v>
      </c>
      <c r="AV91">
        <v>0</v>
      </c>
      <c r="AW91">
        <v>2</v>
      </c>
      <c r="AX91">
        <v>9105026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ROW(Source!A49)</f>
        <v>49</v>
      </c>
      <c r="B92">
        <v>9105019</v>
      </c>
      <c r="C92">
        <v>9105014</v>
      </c>
      <c r="D92">
        <v>5440706</v>
      </c>
      <c r="E92">
        <v>1</v>
      </c>
      <c r="F92">
        <v>1</v>
      </c>
      <c r="G92">
        <v>1</v>
      </c>
      <c r="H92">
        <v>3</v>
      </c>
      <c r="I92" t="s">
        <v>479</v>
      </c>
      <c r="J92" t="s">
        <v>480</v>
      </c>
      <c r="K92" t="s">
        <v>481</v>
      </c>
      <c r="L92">
        <v>1348</v>
      </c>
      <c r="N92">
        <v>1009</v>
      </c>
      <c r="O92" t="s">
        <v>45</v>
      </c>
      <c r="P92" t="s">
        <v>45</v>
      </c>
      <c r="Q92">
        <v>1000</v>
      </c>
      <c r="Y92">
        <v>0.016</v>
      </c>
      <c r="AA92">
        <v>1383.1</v>
      </c>
      <c r="AB92">
        <v>0</v>
      </c>
      <c r="AC92">
        <v>0</v>
      </c>
      <c r="AD92">
        <v>0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0.016</v>
      </c>
      <c r="AV92">
        <v>0</v>
      </c>
      <c r="AW92">
        <v>2</v>
      </c>
      <c r="AX92">
        <v>9105027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ROW(Source!A49)</f>
        <v>49</v>
      </c>
      <c r="B93">
        <v>9105020</v>
      </c>
      <c r="C93">
        <v>9105014</v>
      </c>
      <c r="D93">
        <v>5441069</v>
      </c>
      <c r="E93">
        <v>1</v>
      </c>
      <c r="F93">
        <v>1</v>
      </c>
      <c r="G93">
        <v>1</v>
      </c>
      <c r="H93">
        <v>3</v>
      </c>
      <c r="I93" t="s">
        <v>482</v>
      </c>
      <c r="J93" t="s">
        <v>483</v>
      </c>
      <c r="K93" t="s">
        <v>484</v>
      </c>
      <c r="L93">
        <v>1348</v>
      </c>
      <c r="N93">
        <v>1009</v>
      </c>
      <c r="O93" t="s">
        <v>45</v>
      </c>
      <c r="P93" t="s">
        <v>45</v>
      </c>
      <c r="Q93">
        <v>1000</v>
      </c>
      <c r="Y93">
        <v>0.024</v>
      </c>
      <c r="AA93">
        <v>2606.9</v>
      </c>
      <c r="AB93">
        <v>0</v>
      </c>
      <c r="AC93">
        <v>0</v>
      </c>
      <c r="AD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0.024</v>
      </c>
      <c r="AV93">
        <v>0</v>
      </c>
      <c r="AW93">
        <v>2</v>
      </c>
      <c r="AX93">
        <v>9105028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ROW(Source!A49)</f>
        <v>49</v>
      </c>
      <c r="B94">
        <v>9105021</v>
      </c>
      <c r="C94">
        <v>9105014</v>
      </c>
      <c r="D94">
        <v>5441519</v>
      </c>
      <c r="E94">
        <v>1</v>
      </c>
      <c r="F94">
        <v>1</v>
      </c>
      <c r="G94">
        <v>1</v>
      </c>
      <c r="H94">
        <v>3</v>
      </c>
      <c r="I94" t="s">
        <v>485</v>
      </c>
      <c r="J94" t="s">
        <v>486</v>
      </c>
      <c r="K94" t="s">
        <v>487</v>
      </c>
      <c r="L94">
        <v>1348</v>
      </c>
      <c r="N94">
        <v>1009</v>
      </c>
      <c r="O94" t="s">
        <v>45</v>
      </c>
      <c r="P94" t="s">
        <v>45</v>
      </c>
      <c r="Q94">
        <v>1000</v>
      </c>
      <c r="Y94">
        <v>0.24</v>
      </c>
      <c r="AA94">
        <v>3390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0.24</v>
      </c>
      <c r="AV94">
        <v>0</v>
      </c>
      <c r="AW94">
        <v>2</v>
      </c>
      <c r="AX94">
        <v>9105029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ROW(Source!A49)</f>
        <v>49</v>
      </c>
      <c r="B95">
        <v>9105022</v>
      </c>
      <c r="C95">
        <v>9105014</v>
      </c>
      <c r="D95">
        <v>5443269</v>
      </c>
      <c r="E95">
        <v>1</v>
      </c>
      <c r="F95">
        <v>1</v>
      </c>
      <c r="G95">
        <v>1</v>
      </c>
      <c r="H95">
        <v>3</v>
      </c>
      <c r="I95" t="s">
        <v>488</v>
      </c>
      <c r="J95" t="s">
        <v>489</v>
      </c>
      <c r="K95" t="s">
        <v>490</v>
      </c>
      <c r="L95">
        <v>1346</v>
      </c>
      <c r="N95">
        <v>1009</v>
      </c>
      <c r="O95" t="s">
        <v>491</v>
      </c>
      <c r="P95" t="s">
        <v>491</v>
      </c>
      <c r="Q95">
        <v>1</v>
      </c>
      <c r="Y95">
        <v>0.1</v>
      </c>
      <c r="AA95">
        <v>1.82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0.1</v>
      </c>
      <c r="AV95">
        <v>0</v>
      </c>
      <c r="AW95">
        <v>2</v>
      </c>
      <c r="AX95">
        <v>9105030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ROW(Source!A50)</f>
        <v>50</v>
      </c>
      <c r="B96">
        <v>9105032</v>
      </c>
      <c r="C96">
        <v>9105031</v>
      </c>
      <c r="D96">
        <v>5514154</v>
      </c>
      <c r="E96">
        <v>1</v>
      </c>
      <c r="F96">
        <v>1</v>
      </c>
      <c r="G96">
        <v>1</v>
      </c>
      <c r="H96">
        <v>1</v>
      </c>
      <c r="I96" t="s">
        <v>492</v>
      </c>
      <c r="K96" t="s">
        <v>493</v>
      </c>
      <c r="L96">
        <v>1369</v>
      </c>
      <c r="N96">
        <v>1013</v>
      </c>
      <c r="O96" t="s">
        <v>346</v>
      </c>
      <c r="P96" t="s">
        <v>346</v>
      </c>
      <c r="Q96">
        <v>1</v>
      </c>
      <c r="Y96">
        <v>215.82</v>
      </c>
      <c r="AA96">
        <v>0</v>
      </c>
      <c r="AB96">
        <v>0</v>
      </c>
      <c r="AC96">
        <v>0</v>
      </c>
      <c r="AD96">
        <v>9.08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215.82</v>
      </c>
      <c r="AV96">
        <v>1</v>
      </c>
      <c r="AW96">
        <v>2</v>
      </c>
      <c r="AX96">
        <v>9105042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ROW(Source!A50)</f>
        <v>50</v>
      </c>
      <c r="B97">
        <v>9105033</v>
      </c>
      <c r="C97">
        <v>9105031</v>
      </c>
      <c r="D97">
        <v>121548</v>
      </c>
      <c r="E97">
        <v>1</v>
      </c>
      <c r="F97">
        <v>1</v>
      </c>
      <c r="G97">
        <v>1</v>
      </c>
      <c r="H97">
        <v>1</v>
      </c>
      <c r="I97" t="s">
        <v>29</v>
      </c>
      <c r="K97" t="s">
        <v>349</v>
      </c>
      <c r="L97">
        <v>608254</v>
      </c>
      <c r="N97">
        <v>1013</v>
      </c>
      <c r="O97" t="s">
        <v>350</v>
      </c>
      <c r="P97" t="s">
        <v>350</v>
      </c>
      <c r="Q97">
        <v>1</v>
      </c>
      <c r="Y97">
        <v>0.36</v>
      </c>
      <c r="AA97">
        <v>0</v>
      </c>
      <c r="AB97">
        <v>0</v>
      </c>
      <c r="AC97">
        <v>0</v>
      </c>
      <c r="AD97">
        <v>0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0.36</v>
      </c>
      <c r="AV97">
        <v>2</v>
      </c>
      <c r="AW97">
        <v>2</v>
      </c>
      <c r="AX97">
        <v>9105043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ROW(Source!A50)</f>
        <v>50</v>
      </c>
      <c r="B98">
        <v>9105034</v>
      </c>
      <c r="C98">
        <v>9105031</v>
      </c>
      <c r="D98">
        <v>5493882</v>
      </c>
      <c r="E98">
        <v>1</v>
      </c>
      <c r="F98">
        <v>1</v>
      </c>
      <c r="G98">
        <v>1</v>
      </c>
      <c r="H98">
        <v>2</v>
      </c>
      <c r="I98" t="s">
        <v>421</v>
      </c>
      <c r="J98" t="s">
        <v>422</v>
      </c>
      <c r="K98" t="s">
        <v>423</v>
      </c>
      <c r="L98">
        <v>1368</v>
      </c>
      <c r="N98">
        <v>1011</v>
      </c>
      <c r="O98" t="s">
        <v>354</v>
      </c>
      <c r="P98" t="s">
        <v>354</v>
      </c>
      <c r="Q98">
        <v>1</v>
      </c>
      <c r="Y98">
        <v>0.15</v>
      </c>
      <c r="AA98">
        <v>0</v>
      </c>
      <c r="AB98">
        <v>112</v>
      </c>
      <c r="AC98">
        <v>13.5</v>
      </c>
      <c r="AD98">
        <v>0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0.15</v>
      </c>
      <c r="AV98">
        <v>0</v>
      </c>
      <c r="AW98">
        <v>2</v>
      </c>
      <c r="AX98">
        <v>9105044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ROW(Source!A50)</f>
        <v>50</v>
      </c>
      <c r="B99">
        <v>9105035</v>
      </c>
      <c r="C99">
        <v>9105031</v>
      </c>
      <c r="D99">
        <v>5496870</v>
      </c>
      <c r="E99">
        <v>1</v>
      </c>
      <c r="F99">
        <v>1</v>
      </c>
      <c r="G99">
        <v>1</v>
      </c>
      <c r="H99">
        <v>2</v>
      </c>
      <c r="I99" t="s">
        <v>367</v>
      </c>
      <c r="J99" t="s">
        <v>368</v>
      </c>
      <c r="K99" t="s">
        <v>369</v>
      </c>
      <c r="L99">
        <v>1368</v>
      </c>
      <c r="N99">
        <v>1011</v>
      </c>
      <c r="O99" t="s">
        <v>354</v>
      </c>
      <c r="P99" t="s">
        <v>354</v>
      </c>
      <c r="Q99">
        <v>1</v>
      </c>
      <c r="Y99">
        <v>0.21</v>
      </c>
      <c r="AA99">
        <v>0</v>
      </c>
      <c r="AB99">
        <v>75.4</v>
      </c>
      <c r="AC99">
        <v>0</v>
      </c>
      <c r="AD99">
        <v>0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0.21</v>
      </c>
      <c r="AV99">
        <v>0</v>
      </c>
      <c r="AW99">
        <v>2</v>
      </c>
      <c r="AX99">
        <v>9105045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ROW(Source!A50)</f>
        <v>50</v>
      </c>
      <c r="B100">
        <v>9105038</v>
      </c>
      <c r="C100">
        <v>9105031</v>
      </c>
      <c r="D100">
        <v>0</v>
      </c>
      <c r="E100">
        <v>0</v>
      </c>
      <c r="F100">
        <v>1</v>
      </c>
      <c r="G100">
        <v>1</v>
      </c>
      <c r="H100">
        <v>3</v>
      </c>
      <c r="L100">
        <v>0</v>
      </c>
      <c r="Y100">
        <v>0</v>
      </c>
      <c r="AA100">
        <v>0</v>
      </c>
      <c r="AB100">
        <v>0</v>
      </c>
      <c r="AC100">
        <v>0</v>
      </c>
      <c r="AD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T100">
        <v>0</v>
      </c>
      <c r="AV100">
        <v>0</v>
      </c>
      <c r="AW100">
        <v>2</v>
      </c>
      <c r="AX100">
        <v>9105048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ROW(Source!A50)</f>
        <v>50</v>
      </c>
      <c r="B101">
        <v>9105041</v>
      </c>
      <c r="C101">
        <v>9105031</v>
      </c>
      <c r="D101">
        <v>5445108</v>
      </c>
      <c r="E101">
        <v>1</v>
      </c>
      <c r="F101">
        <v>1</v>
      </c>
      <c r="G101">
        <v>1</v>
      </c>
      <c r="H101">
        <v>3</v>
      </c>
      <c r="I101" t="s">
        <v>126</v>
      </c>
      <c r="J101" t="s">
        <v>128</v>
      </c>
      <c r="K101" t="s">
        <v>127</v>
      </c>
      <c r="L101">
        <v>1301</v>
      </c>
      <c r="N101">
        <v>1003</v>
      </c>
      <c r="O101" t="s">
        <v>40</v>
      </c>
      <c r="P101" t="s">
        <v>40</v>
      </c>
      <c r="Q101">
        <v>1</v>
      </c>
      <c r="Y101">
        <v>205.128205</v>
      </c>
      <c r="AA101">
        <v>64.62</v>
      </c>
      <c r="AB101">
        <v>0</v>
      </c>
      <c r="AC101">
        <v>0</v>
      </c>
      <c r="AD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T101">
        <v>205.128205</v>
      </c>
      <c r="AV101">
        <v>0</v>
      </c>
      <c r="AW101">
        <v>2</v>
      </c>
      <c r="AX101">
        <v>9105051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ROW(Source!A50)</f>
        <v>50</v>
      </c>
      <c r="B102">
        <v>9105037</v>
      </c>
      <c r="C102">
        <v>9105031</v>
      </c>
      <c r="D102">
        <v>5446396</v>
      </c>
      <c r="E102">
        <v>1</v>
      </c>
      <c r="F102">
        <v>1</v>
      </c>
      <c r="G102">
        <v>1</v>
      </c>
      <c r="H102">
        <v>3</v>
      </c>
      <c r="I102" t="s">
        <v>38</v>
      </c>
      <c r="J102" t="s">
        <v>41</v>
      </c>
      <c r="K102" t="s">
        <v>39</v>
      </c>
      <c r="L102">
        <v>1301</v>
      </c>
      <c r="N102">
        <v>1003</v>
      </c>
      <c r="O102" t="s">
        <v>40</v>
      </c>
      <c r="P102" t="s">
        <v>40</v>
      </c>
      <c r="Q102">
        <v>1</v>
      </c>
      <c r="Y102">
        <v>131.578947</v>
      </c>
      <c r="AA102">
        <v>43.9</v>
      </c>
      <c r="AB102">
        <v>0</v>
      </c>
      <c r="AC102">
        <v>0</v>
      </c>
      <c r="AD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T102">
        <v>131.578947</v>
      </c>
      <c r="AV102">
        <v>0</v>
      </c>
      <c r="AW102">
        <v>2</v>
      </c>
      <c r="AX102">
        <v>9105047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ROW(Source!A50)</f>
        <v>50</v>
      </c>
      <c r="B103">
        <v>9105036</v>
      </c>
      <c r="C103">
        <v>9105031</v>
      </c>
      <c r="D103">
        <v>5459277</v>
      </c>
      <c r="E103">
        <v>1</v>
      </c>
      <c r="F103">
        <v>1</v>
      </c>
      <c r="G103">
        <v>1</v>
      </c>
      <c r="H103">
        <v>3</v>
      </c>
      <c r="I103" t="s">
        <v>122</v>
      </c>
      <c r="J103" t="s">
        <v>124</v>
      </c>
      <c r="K103" t="s">
        <v>123</v>
      </c>
      <c r="L103">
        <v>1348</v>
      </c>
      <c r="N103">
        <v>1009</v>
      </c>
      <c r="O103" t="s">
        <v>45</v>
      </c>
      <c r="P103" t="s">
        <v>45</v>
      </c>
      <c r="Q103">
        <v>1000</v>
      </c>
      <c r="Y103">
        <v>-1</v>
      </c>
      <c r="AA103">
        <v>6800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-1</v>
      </c>
      <c r="AV103">
        <v>0</v>
      </c>
      <c r="AW103">
        <v>2</v>
      </c>
      <c r="AX103">
        <v>9105046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ROW(Source!A50)</f>
        <v>50</v>
      </c>
      <c r="B104">
        <v>9105040</v>
      </c>
      <c r="C104">
        <v>9105031</v>
      </c>
      <c r="D104">
        <v>7319098</v>
      </c>
      <c r="E104">
        <v>1</v>
      </c>
      <c r="F104">
        <v>1</v>
      </c>
      <c r="G104">
        <v>1</v>
      </c>
      <c r="H104">
        <v>3</v>
      </c>
      <c r="I104" t="s">
        <v>494</v>
      </c>
      <c r="J104" t="s">
        <v>495</v>
      </c>
      <c r="K104" t="s">
        <v>496</v>
      </c>
      <c r="L104">
        <v>1302</v>
      </c>
      <c r="N104">
        <v>1003</v>
      </c>
      <c r="O104" t="s">
        <v>497</v>
      </c>
      <c r="P104" t="s">
        <v>497</v>
      </c>
      <c r="Q104">
        <v>10</v>
      </c>
      <c r="Y104">
        <v>0</v>
      </c>
      <c r="AA104">
        <v>205.58</v>
      </c>
      <c r="AB104">
        <v>0</v>
      </c>
      <c r="AC104">
        <v>0</v>
      </c>
      <c r="AD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T104">
        <v>0</v>
      </c>
      <c r="AV104">
        <v>0</v>
      </c>
      <c r="AW104">
        <v>2</v>
      </c>
      <c r="AX104">
        <v>9105050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ROW(Source!A50)</f>
        <v>50</v>
      </c>
      <c r="B105">
        <v>9105039</v>
      </c>
      <c r="C105">
        <v>9105031</v>
      </c>
      <c r="D105">
        <v>7318958</v>
      </c>
      <c r="E105">
        <v>1</v>
      </c>
      <c r="F105">
        <v>1</v>
      </c>
      <c r="G105">
        <v>1</v>
      </c>
      <c r="H105">
        <v>3</v>
      </c>
      <c r="I105" t="s">
        <v>498</v>
      </c>
      <c r="J105" t="s">
        <v>499</v>
      </c>
      <c r="K105" t="s">
        <v>500</v>
      </c>
      <c r="L105">
        <v>1302</v>
      </c>
      <c r="N105">
        <v>1003</v>
      </c>
      <c r="O105" t="s">
        <v>497</v>
      </c>
      <c r="P105" t="s">
        <v>497</v>
      </c>
      <c r="Q105">
        <v>10</v>
      </c>
      <c r="Y105">
        <v>0</v>
      </c>
      <c r="AA105">
        <v>351.16</v>
      </c>
      <c r="AB105">
        <v>0</v>
      </c>
      <c r="AC105">
        <v>0</v>
      </c>
      <c r="AD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T105">
        <v>0</v>
      </c>
      <c r="AV105">
        <v>0</v>
      </c>
      <c r="AW105">
        <v>2</v>
      </c>
      <c r="AX105">
        <v>9105049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ROW(Source!A84)</f>
        <v>84</v>
      </c>
      <c r="B106">
        <v>9105055</v>
      </c>
      <c r="C106">
        <v>9105054</v>
      </c>
      <c r="D106">
        <v>5514222</v>
      </c>
      <c r="E106">
        <v>1</v>
      </c>
      <c r="F106">
        <v>1</v>
      </c>
      <c r="G106">
        <v>1</v>
      </c>
      <c r="H106">
        <v>1</v>
      </c>
      <c r="I106" t="s">
        <v>344</v>
      </c>
      <c r="K106" t="s">
        <v>345</v>
      </c>
      <c r="L106">
        <v>1369</v>
      </c>
      <c r="N106">
        <v>1013</v>
      </c>
      <c r="O106" t="s">
        <v>346</v>
      </c>
      <c r="P106" t="s">
        <v>346</v>
      </c>
      <c r="Q106">
        <v>1</v>
      </c>
      <c r="Y106">
        <v>154</v>
      </c>
      <c r="AA106">
        <v>0</v>
      </c>
      <c r="AB106">
        <v>0</v>
      </c>
      <c r="AC106">
        <v>0</v>
      </c>
      <c r="AD106">
        <v>7.8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154</v>
      </c>
      <c r="AV106">
        <v>1</v>
      </c>
      <c r="AW106">
        <v>2</v>
      </c>
      <c r="AX106">
        <v>9105056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ROW(Source!A85)</f>
        <v>85</v>
      </c>
      <c r="B107">
        <v>9105058</v>
      </c>
      <c r="C107">
        <v>9105057</v>
      </c>
      <c r="D107">
        <v>5517677</v>
      </c>
      <c r="E107">
        <v>1</v>
      </c>
      <c r="F107">
        <v>1</v>
      </c>
      <c r="G107">
        <v>1</v>
      </c>
      <c r="H107">
        <v>1</v>
      </c>
      <c r="I107" t="s">
        <v>399</v>
      </c>
      <c r="K107" t="s">
        <v>400</v>
      </c>
      <c r="L107">
        <v>1369</v>
      </c>
      <c r="N107">
        <v>1013</v>
      </c>
      <c r="O107" t="s">
        <v>346</v>
      </c>
      <c r="P107" t="s">
        <v>346</v>
      </c>
      <c r="Q107">
        <v>1</v>
      </c>
      <c r="Y107">
        <v>3.41</v>
      </c>
      <c r="AA107">
        <v>0</v>
      </c>
      <c r="AB107">
        <v>0</v>
      </c>
      <c r="AC107">
        <v>0</v>
      </c>
      <c r="AD107">
        <v>8.64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3.41</v>
      </c>
      <c r="AV107">
        <v>1</v>
      </c>
      <c r="AW107">
        <v>2</v>
      </c>
      <c r="AX107">
        <v>9105065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ROW(Source!A85)</f>
        <v>85</v>
      </c>
      <c r="B108">
        <v>9105059</v>
      </c>
      <c r="C108">
        <v>9105057</v>
      </c>
      <c r="D108">
        <v>121548</v>
      </c>
      <c r="E108">
        <v>1</v>
      </c>
      <c r="F108">
        <v>1</v>
      </c>
      <c r="G108">
        <v>1</v>
      </c>
      <c r="H108">
        <v>1</v>
      </c>
      <c r="I108" t="s">
        <v>29</v>
      </c>
      <c r="K108" t="s">
        <v>349</v>
      </c>
      <c r="L108">
        <v>608254</v>
      </c>
      <c r="N108">
        <v>1013</v>
      </c>
      <c r="O108" t="s">
        <v>350</v>
      </c>
      <c r="P108" t="s">
        <v>350</v>
      </c>
      <c r="Q108">
        <v>1</v>
      </c>
      <c r="Y108">
        <v>0.3</v>
      </c>
      <c r="AA108">
        <v>0</v>
      </c>
      <c r="AB108">
        <v>0</v>
      </c>
      <c r="AC108">
        <v>0</v>
      </c>
      <c r="AD108">
        <v>0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0.3</v>
      </c>
      <c r="AV108">
        <v>2</v>
      </c>
      <c r="AW108">
        <v>2</v>
      </c>
      <c r="AX108">
        <v>9105066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ROW(Source!A85)</f>
        <v>85</v>
      </c>
      <c r="B109">
        <v>9105060</v>
      </c>
      <c r="C109">
        <v>9105057</v>
      </c>
      <c r="D109">
        <v>5494044</v>
      </c>
      <c r="E109">
        <v>1</v>
      </c>
      <c r="F109">
        <v>1</v>
      </c>
      <c r="G109">
        <v>1</v>
      </c>
      <c r="H109">
        <v>2</v>
      </c>
      <c r="I109" t="s">
        <v>401</v>
      </c>
      <c r="J109" t="s">
        <v>402</v>
      </c>
      <c r="K109" t="s">
        <v>403</v>
      </c>
      <c r="L109">
        <v>1368</v>
      </c>
      <c r="N109">
        <v>1011</v>
      </c>
      <c r="O109" t="s">
        <v>354</v>
      </c>
      <c r="P109" t="s">
        <v>354</v>
      </c>
      <c r="Q109">
        <v>1</v>
      </c>
      <c r="Y109">
        <v>0.08</v>
      </c>
      <c r="AA109">
        <v>0</v>
      </c>
      <c r="AB109">
        <v>90</v>
      </c>
      <c r="AC109">
        <v>10.06</v>
      </c>
      <c r="AD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0.08</v>
      </c>
      <c r="AV109">
        <v>0</v>
      </c>
      <c r="AW109">
        <v>2</v>
      </c>
      <c r="AX109">
        <v>9105067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ROW(Source!A85)</f>
        <v>85</v>
      </c>
      <c r="B110">
        <v>9105061</v>
      </c>
      <c r="C110">
        <v>9105057</v>
      </c>
      <c r="D110">
        <v>5494336</v>
      </c>
      <c r="E110">
        <v>1</v>
      </c>
      <c r="F110">
        <v>1</v>
      </c>
      <c r="G110">
        <v>1</v>
      </c>
      <c r="H110">
        <v>2</v>
      </c>
      <c r="I110" t="s">
        <v>404</v>
      </c>
      <c r="J110" t="s">
        <v>405</v>
      </c>
      <c r="K110" t="s">
        <v>406</v>
      </c>
      <c r="L110">
        <v>1368</v>
      </c>
      <c r="N110">
        <v>1011</v>
      </c>
      <c r="O110" t="s">
        <v>354</v>
      </c>
      <c r="P110" t="s">
        <v>354</v>
      </c>
      <c r="Q110">
        <v>1</v>
      </c>
      <c r="Y110">
        <v>0.22</v>
      </c>
      <c r="AA110">
        <v>0</v>
      </c>
      <c r="AB110">
        <v>90</v>
      </c>
      <c r="AC110">
        <v>10.06</v>
      </c>
      <c r="AD110">
        <v>0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0.22</v>
      </c>
      <c r="AV110">
        <v>0</v>
      </c>
      <c r="AW110">
        <v>2</v>
      </c>
      <c r="AX110">
        <v>9105068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ROW(Source!A85)</f>
        <v>85</v>
      </c>
      <c r="B111">
        <v>9105062</v>
      </c>
      <c r="C111">
        <v>9105057</v>
      </c>
      <c r="D111">
        <v>5496473</v>
      </c>
      <c r="E111">
        <v>1</v>
      </c>
      <c r="F111">
        <v>1</v>
      </c>
      <c r="G111">
        <v>1</v>
      </c>
      <c r="H111">
        <v>2</v>
      </c>
      <c r="I111" t="s">
        <v>407</v>
      </c>
      <c r="J111" t="s">
        <v>408</v>
      </c>
      <c r="K111" t="s">
        <v>409</v>
      </c>
      <c r="L111">
        <v>1368</v>
      </c>
      <c r="N111">
        <v>1011</v>
      </c>
      <c r="O111" t="s">
        <v>354</v>
      </c>
      <c r="P111" t="s">
        <v>354</v>
      </c>
      <c r="Q111">
        <v>1</v>
      </c>
      <c r="Y111">
        <v>0.44</v>
      </c>
      <c r="AA111">
        <v>0</v>
      </c>
      <c r="AB111">
        <v>4.91</v>
      </c>
      <c r="AC111">
        <v>0</v>
      </c>
      <c r="AD111">
        <v>0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0.44</v>
      </c>
      <c r="AV111">
        <v>0</v>
      </c>
      <c r="AW111">
        <v>2</v>
      </c>
      <c r="AX111">
        <v>9105069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ROW(Source!A85)</f>
        <v>85</v>
      </c>
      <c r="B112">
        <v>9105063</v>
      </c>
      <c r="C112">
        <v>9105057</v>
      </c>
      <c r="D112">
        <v>5469594</v>
      </c>
      <c r="E112">
        <v>1</v>
      </c>
      <c r="F112">
        <v>1</v>
      </c>
      <c r="G112">
        <v>1</v>
      </c>
      <c r="H112">
        <v>3</v>
      </c>
      <c r="I112" t="s">
        <v>410</v>
      </c>
      <c r="J112" t="s">
        <v>411</v>
      </c>
      <c r="K112" t="s">
        <v>412</v>
      </c>
      <c r="L112">
        <v>1339</v>
      </c>
      <c r="N112">
        <v>1007</v>
      </c>
      <c r="O112" t="s">
        <v>32</v>
      </c>
      <c r="P112" t="s">
        <v>32</v>
      </c>
      <c r="Q112">
        <v>1</v>
      </c>
      <c r="Y112">
        <v>1.12</v>
      </c>
      <c r="AA112">
        <v>55.26</v>
      </c>
      <c r="AB112">
        <v>0</v>
      </c>
      <c r="AC112">
        <v>0</v>
      </c>
      <c r="AD112">
        <v>0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1.12</v>
      </c>
      <c r="AV112">
        <v>0</v>
      </c>
      <c r="AW112">
        <v>2</v>
      </c>
      <c r="AX112">
        <v>9105070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ROW(Source!A85)</f>
        <v>85</v>
      </c>
      <c r="B113">
        <v>9105064</v>
      </c>
      <c r="C113">
        <v>9105057</v>
      </c>
      <c r="D113">
        <v>5470416</v>
      </c>
      <c r="E113">
        <v>1</v>
      </c>
      <c r="F113">
        <v>1</v>
      </c>
      <c r="G113">
        <v>1</v>
      </c>
      <c r="H113">
        <v>3</v>
      </c>
      <c r="I113" t="s">
        <v>413</v>
      </c>
      <c r="J113" t="s">
        <v>414</v>
      </c>
      <c r="K113" t="s">
        <v>415</v>
      </c>
      <c r="L113">
        <v>1339</v>
      </c>
      <c r="N113">
        <v>1007</v>
      </c>
      <c r="O113" t="s">
        <v>32</v>
      </c>
      <c r="P113" t="s">
        <v>32</v>
      </c>
      <c r="Q113">
        <v>1</v>
      </c>
      <c r="Y113">
        <v>0.11</v>
      </c>
      <c r="AA113">
        <v>2.44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0.11</v>
      </c>
      <c r="AV113">
        <v>0</v>
      </c>
      <c r="AW113">
        <v>2</v>
      </c>
      <c r="AX113">
        <v>9105071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ROW(Source!A86)</f>
        <v>86</v>
      </c>
      <c r="B114">
        <v>9105073</v>
      </c>
      <c r="C114">
        <v>9105072</v>
      </c>
      <c r="D114">
        <v>5518255</v>
      </c>
      <c r="E114">
        <v>1</v>
      </c>
      <c r="F114">
        <v>1</v>
      </c>
      <c r="G114">
        <v>1</v>
      </c>
      <c r="H114">
        <v>1</v>
      </c>
      <c r="I114" t="s">
        <v>347</v>
      </c>
      <c r="K114" t="s">
        <v>348</v>
      </c>
      <c r="L114">
        <v>1369</v>
      </c>
      <c r="N114">
        <v>1013</v>
      </c>
      <c r="O114" t="s">
        <v>346</v>
      </c>
      <c r="P114" t="s">
        <v>346</v>
      </c>
      <c r="Q114">
        <v>1</v>
      </c>
      <c r="Y114">
        <v>4.91</v>
      </c>
      <c r="AA114">
        <v>0</v>
      </c>
      <c r="AB114">
        <v>0</v>
      </c>
      <c r="AC114">
        <v>0</v>
      </c>
      <c r="AD114">
        <v>9.3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4.91</v>
      </c>
      <c r="AV114">
        <v>1</v>
      </c>
      <c r="AW114">
        <v>2</v>
      </c>
      <c r="AX114">
        <v>9105095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ROW(Source!A86)</f>
        <v>86</v>
      </c>
      <c r="B115">
        <v>9105074</v>
      </c>
      <c r="C115">
        <v>9105072</v>
      </c>
      <c r="D115">
        <v>121548</v>
      </c>
      <c r="E115">
        <v>1</v>
      </c>
      <c r="F115">
        <v>1</v>
      </c>
      <c r="G115">
        <v>1</v>
      </c>
      <c r="H115">
        <v>1</v>
      </c>
      <c r="I115" t="s">
        <v>29</v>
      </c>
      <c r="K115" t="s">
        <v>349</v>
      </c>
      <c r="L115">
        <v>608254</v>
      </c>
      <c r="N115">
        <v>1013</v>
      </c>
      <c r="O115" t="s">
        <v>350</v>
      </c>
      <c r="P115" t="s">
        <v>350</v>
      </c>
      <c r="Q115">
        <v>1</v>
      </c>
      <c r="Y115">
        <v>1.66</v>
      </c>
      <c r="AA115">
        <v>0</v>
      </c>
      <c r="AB115">
        <v>0</v>
      </c>
      <c r="AC115">
        <v>0</v>
      </c>
      <c r="AD115">
        <v>0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1.66</v>
      </c>
      <c r="AV115">
        <v>2</v>
      </c>
      <c r="AW115">
        <v>2</v>
      </c>
      <c r="AX115">
        <v>9105096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ROW(Source!A86)</f>
        <v>86</v>
      </c>
      <c r="B116">
        <v>9105075</v>
      </c>
      <c r="C116">
        <v>9105072</v>
      </c>
      <c r="D116">
        <v>5493924</v>
      </c>
      <c r="E116">
        <v>1</v>
      </c>
      <c r="F116">
        <v>1</v>
      </c>
      <c r="G116">
        <v>1</v>
      </c>
      <c r="H116">
        <v>2</v>
      </c>
      <c r="I116" t="s">
        <v>351</v>
      </c>
      <c r="J116" t="s">
        <v>352</v>
      </c>
      <c r="K116" t="s">
        <v>353</v>
      </c>
      <c r="L116">
        <v>1368</v>
      </c>
      <c r="N116">
        <v>1011</v>
      </c>
      <c r="O116" t="s">
        <v>354</v>
      </c>
      <c r="P116" t="s">
        <v>354</v>
      </c>
      <c r="Q116">
        <v>1</v>
      </c>
      <c r="Y116">
        <v>0.49</v>
      </c>
      <c r="AA116">
        <v>0</v>
      </c>
      <c r="AB116">
        <v>102.4</v>
      </c>
      <c r="AC116">
        <v>13.5</v>
      </c>
      <c r="AD116">
        <v>0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0.49</v>
      </c>
      <c r="AV116">
        <v>0</v>
      </c>
      <c r="AW116">
        <v>2</v>
      </c>
      <c r="AX116">
        <v>9105097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ROW(Source!A86)</f>
        <v>86</v>
      </c>
      <c r="B117">
        <v>9105076</v>
      </c>
      <c r="C117">
        <v>9105072</v>
      </c>
      <c r="D117">
        <v>5494447</v>
      </c>
      <c r="E117">
        <v>1</v>
      </c>
      <c r="F117">
        <v>1</v>
      </c>
      <c r="G117">
        <v>1</v>
      </c>
      <c r="H117">
        <v>2</v>
      </c>
      <c r="I117" t="s">
        <v>355</v>
      </c>
      <c r="J117" t="s">
        <v>356</v>
      </c>
      <c r="K117" t="s">
        <v>357</v>
      </c>
      <c r="L117">
        <v>1368</v>
      </c>
      <c r="N117">
        <v>1011</v>
      </c>
      <c r="O117" t="s">
        <v>354</v>
      </c>
      <c r="P117" t="s">
        <v>354</v>
      </c>
      <c r="Q117">
        <v>1</v>
      </c>
      <c r="Y117">
        <v>0.05</v>
      </c>
      <c r="AA117">
        <v>0</v>
      </c>
      <c r="AB117">
        <v>98.9</v>
      </c>
      <c r="AC117">
        <v>11.6</v>
      </c>
      <c r="AD117">
        <v>0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0.05</v>
      </c>
      <c r="AV117">
        <v>0</v>
      </c>
      <c r="AW117">
        <v>2</v>
      </c>
      <c r="AX117">
        <v>9105098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ROW(Source!A86)</f>
        <v>86</v>
      </c>
      <c r="B118">
        <v>9105077</v>
      </c>
      <c r="C118">
        <v>9105072</v>
      </c>
      <c r="D118">
        <v>5494999</v>
      </c>
      <c r="E118">
        <v>1</v>
      </c>
      <c r="F118">
        <v>1</v>
      </c>
      <c r="G118">
        <v>1</v>
      </c>
      <c r="H118">
        <v>2</v>
      </c>
      <c r="I118" t="s">
        <v>358</v>
      </c>
      <c r="J118" t="s">
        <v>359</v>
      </c>
      <c r="K118" t="s">
        <v>360</v>
      </c>
      <c r="L118">
        <v>1368</v>
      </c>
      <c r="N118">
        <v>1011</v>
      </c>
      <c r="O118" t="s">
        <v>354</v>
      </c>
      <c r="P118" t="s">
        <v>354</v>
      </c>
      <c r="Q118">
        <v>1</v>
      </c>
      <c r="Y118">
        <v>0.63</v>
      </c>
      <c r="AA118">
        <v>0</v>
      </c>
      <c r="AB118">
        <v>1.9</v>
      </c>
      <c r="AC118">
        <v>0</v>
      </c>
      <c r="AD118">
        <v>0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0.63</v>
      </c>
      <c r="AV118">
        <v>0</v>
      </c>
      <c r="AW118">
        <v>2</v>
      </c>
      <c r="AX118">
        <v>9105099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ROW(Source!A86)</f>
        <v>86</v>
      </c>
      <c r="B119">
        <v>9105078</v>
      </c>
      <c r="C119">
        <v>9105072</v>
      </c>
      <c r="D119">
        <v>5495362</v>
      </c>
      <c r="E119">
        <v>1</v>
      </c>
      <c r="F119">
        <v>1</v>
      </c>
      <c r="G119">
        <v>1</v>
      </c>
      <c r="H119">
        <v>2</v>
      </c>
      <c r="I119" t="s">
        <v>361</v>
      </c>
      <c r="J119" t="s">
        <v>362</v>
      </c>
      <c r="K119" t="s">
        <v>363</v>
      </c>
      <c r="L119">
        <v>1368</v>
      </c>
      <c r="N119">
        <v>1011</v>
      </c>
      <c r="O119" t="s">
        <v>354</v>
      </c>
      <c r="P119" t="s">
        <v>354</v>
      </c>
      <c r="Q119">
        <v>1</v>
      </c>
      <c r="Y119">
        <v>1.02</v>
      </c>
      <c r="AA119">
        <v>0</v>
      </c>
      <c r="AB119">
        <v>218.17</v>
      </c>
      <c r="AC119">
        <v>13.5</v>
      </c>
      <c r="AD119">
        <v>0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1.02</v>
      </c>
      <c r="AV119">
        <v>0</v>
      </c>
      <c r="AW119">
        <v>2</v>
      </c>
      <c r="AX119">
        <v>9105100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ROW(Source!A86)</f>
        <v>86</v>
      </c>
      <c r="B120">
        <v>9105079</v>
      </c>
      <c r="C120">
        <v>9105072</v>
      </c>
      <c r="D120">
        <v>5496709</v>
      </c>
      <c r="E120">
        <v>1</v>
      </c>
      <c r="F120">
        <v>1</v>
      </c>
      <c r="G120">
        <v>1</v>
      </c>
      <c r="H120">
        <v>2</v>
      </c>
      <c r="I120" t="s">
        <v>364</v>
      </c>
      <c r="J120" t="s">
        <v>365</v>
      </c>
      <c r="K120" t="s">
        <v>366</v>
      </c>
      <c r="L120">
        <v>1368</v>
      </c>
      <c r="N120">
        <v>1011</v>
      </c>
      <c r="O120" t="s">
        <v>354</v>
      </c>
      <c r="P120" t="s">
        <v>354</v>
      </c>
      <c r="Q120">
        <v>1</v>
      </c>
      <c r="Y120">
        <v>0.63</v>
      </c>
      <c r="AA120">
        <v>0</v>
      </c>
      <c r="AB120">
        <v>4.62</v>
      </c>
      <c r="AC120">
        <v>0</v>
      </c>
      <c r="AD120">
        <v>0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0.63</v>
      </c>
      <c r="AV120">
        <v>0</v>
      </c>
      <c r="AW120">
        <v>2</v>
      </c>
      <c r="AX120">
        <v>9105101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ROW(Source!A86)</f>
        <v>86</v>
      </c>
      <c r="B121">
        <v>9105080</v>
      </c>
      <c r="C121">
        <v>9105072</v>
      </c>
      <c r="D121">
        <v>5496870</v>
      </c>
      <c r="E121">
        <v>1</v>
      </c>
      <c r="F121">
        <v>1</v>
      </c>
      <c r="G121">
        <v>1</v>
      </c>
      <c r="H121">
        <v>2</v>
      </c>
      <c r="I121" t="s">
        <v>367</v>
      </c>
      <c r="J121" t="s">
        <v>368</v>
      </c>
      <c r="K121" t="s">
        <v>369</v>
      </c>
      <c r="L121">
        <v>1368</v>
      </c>
      <c r="N121">
        <v>1011</v>
      </c>
      <c r="O121" t="s">
        <v>354</v>
      </c>
      <c r="P121" t="s">
        <v>354</v>
      </c>
      <c r="Q121">
        <v>1</v>
      </c>
      <c r="Y121">
        <v>0.1</v>
      </c>
      <c r="AA121">
        <v>0</v>
      </c>
      <c r="AB121">
        <v>75.4</v>
      </c>
      <c r="AC121">
        <v>0</v>
      </c>
      <c r="AD121">
        <v>0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0.1</v>
      </c>
      <c r="AV121">
        <v>0</v>
      </c>
      <c r="AW121">
        <v>2</v>
      </c>
      <c r="AX121">
        <v>9105102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ROW(Source!A86)</f>
        <v>86</v>
      </c>
      <c r="B122">
        <v>9105081</v>
      </c>
      <c r="C122">
        <v>9105072</v>
      </c>
      <c r="D122">
        <v>5441846</v>
      </c>
      <c r="E122">
        <v>1</v>
      </c>
      <c r="F122">
        <v>1</v>
      </c>
      <c r="G122">
        <v>1</v>
      </c>
      <c r="H122">
        <v>3</v>
      </c>
      <c r="I122" t="s">
        <v>370</v>
      </c>
      <c r="J122" t="s">
        <v>371</v>
      </c>
      <c r="K122" t="s">
        <v>372</v>
      </c>
      <c r="L122">
        <v>1348</v>
      </c>
      <c r="N122">
        <v>1009</v>
      </c>
      <c r="O122" t="s">
        <v>45</v>
      </c>
      <c r="P122" t="s">
        <v>45</v>
      </c>
      <c r="Q122">
        <v>1000</v>
      </c>
      <c r="Y122">
        <v>0.00024</v>
      </c>
      <c r="AA122">
        <v>4455.2</v>
      </c>
      <c r="AB122">
        <v>0</v>
      </c>
      <c r="AC122">
        <v>0</v>
      </c>
      <c r="AD122">
        <v>0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0.00024</v>
      </c>
      <c r="AV122">
        <v>0</v>
      </c>
      <c r="AW122">
        <v>2</v>
      </c>
      <c r="AX122">
        <v>9105103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  <row r="123" spans="1:75" ht="12.75">
      <c r="A123">
        <f>ROW(Source!A86)</f>
        <v>86</v>
      </c>
      <c r="B123">
        <v>9105082</v>
      </c>
      <c r="C123">
        <v>9105072</v>
      </c>
      <c r="D123">
        <v>5442747</v>
      </c>
      <c r="E123">
        <v>1</v>
      </c>
      <c r="F123">
        <v>1</v>
      </c>
      <c r="G123">
        <v>1</v>
      </c>
      <c r="H123">
        <v>3</v>
      </c>
      <c r="I123" t="s">
        <v>373</v>
      </c>
      <c r="J123" t="s">
        <v>374</v>
      </c>
      <c r="K123" t="s">
        <v>375</v>
      </c>
      <c r="L123">
        <v>1348</v>
      </c>
      <c r="N123">
        <v>1009</v>
      </c>
      <c r="O123" t="s">
        <v>45</v>
      </c>
      <c r="P123" t="s">
        <v>45</v>
      </c>
      <c r="Q123">
        <v>1000</v>
      </c>
      <c r="Y123">
        <v>0.14</v>
      </c>
      <c r="AA123">
        <v>412</v>
      </c>
      <c r="AB123">
        <v>0</v>
      </c>
      <c r="AC123">
        <v>0</v>
      </c>
      <c r="AD123">
        <v>0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0.14</v>
      </c>
      <c r="AV123">
        <v>0</v>
      </c>
      <c r="AW123">
        <v>2</v>
      </c>
      <c r="AX123">
        <v>9105104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</row>
    <row r="124" spans="1:75" ht="12.75">
      <c r="A124">
        <f>ROW(Source!A86)</f>
        <v>86</v>
      </c>
      <c r="B124">
        <v>9105083</v>
      </c>
      <c r="C124">
        <v>9105072</v>
      </c>
      <c r="D124">
        <v>5446109</v>
      </c>
      <c r="E124">
        <v>1</v>
      </c>
      <c r="F124">
        <v>1</v>
      </c>
      <c r="G124">
        <v>1</v>
      </c>
      <c r="H124">
        <v>3</v>
      </c>
      <c r="I124" t="s">
        <v>376</v>
      </c>
      <c r="J124" t="s">
        <v>377</v>
      </c>
      <c r="K124" t="s">
        <v>378</v>
      </c>
      <c r="L124">
        <v>1301</v>
      </c>
      <c r="N124">
        <v>1003</v>
      </c>
      <c r="O124" t="s">
        <v>40</v>
      </c>
      <c r="P124" t="s">
        <v>40</v>
      </c>
      <c r="Q124">
        <v>1</v>
      </c>
      <c r="Y124">
        <v>0.03</v>
      </c>
      <c r="AA124">
        <v>426.3</v>
      </c>
      <c r="AB124">
        <v>0</v>
      </c>
      <c r="AC124">
        <v>0</v>
      </c>
      <c r="AD124">
        <v>0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0.03</v>
      </c>
      <c r="AV124">
        <v>0</v>
      </c>
      <c r="AW124">
        <v>2</v>
      </c>
      <c r="AX124">
        <v>9105105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</row>
    <row r="125" spans="1:75" ht="12.75">
      <c r="A125">
        <f>ROW(Source!A86)</f>
        <v>86</v>
      </c>
      <c r="B125">
        <v>9105090</v>
      </c>
      <c r="C125">
        <v>9105072</v>
      </c>
      <c r="D125">
        <v>5446396</v>
      </c>
      <c r="E125">
        <v>1</v>
      </c>
      <c r="F125">
        <v>1</v>
      </c>
      <c r="G125">
        <v>1</v>
      </c>
      <c r="H125">
        <v>3</v>
      </c>
      <c r="I125" t="s">
        <v>38</v>
      </c>
      <c r="J125" t="s">
        <v>41</v>
      </c>
      <c r="K125" t="s">
        <v>39</v>
      </c>
      <c r="L125">
        <v>1301</v>
      </c>
      <c r="N125">
        <v>1003</v>
      </c>
      <c r="O125" t="s">
        <v>40</v>
      </c>
      <c r="P125" t="s">
        <v>40</v>
      </c>
      <c r="Q125">
        <v>1</v>
      </c>
      <c r="Y125">
        <v>0</v>
      </c>
      <c r="AA125">
        <v>43.9</v>
      </c>
      <c r="AB125">
        <v>0</v>
      </c>
      <c r="AC125">
        <v>0</v>
      </c>
      <c r="AD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T125">
        <v>0</v>
      </c>
      <c r="AV125">
        <v>0</v>
      </c>
      <c r="AW125">
        <v>2</v>
      </c>
      <c r="AX125">
        <v>9105112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</row>
    <row r="126" spans="1:75" ht="12.75">
      <c r="A126">
        <f>ROW(Source!A86)</f>
        <v>86</v>
      </c>
      <c r="B126">
        <v>9105084</v>
      </c>
      <c r="C126">
        <v>9105072</v>
      </c>
      <c r="D126">
        <v>5447034</v>
      </c>
      <c r="E126">
        <v>1</v>
      </c>
      <c r="F126">
        <v>1</v>
      </c>
      <c r="G126">
        <v>1</v>
      </c>
      <c r="H126">
        <v>3</v>
      </c>
      <c r="I126" t="s">
        <v>379</v>
      </c>
      <c r="J126" t="s">
        <v>380</v>
      </c>
      <c r="K126" t="s">
        <v>381</v>
      </c>
      <c r="L126">
        <v>1301</v>
      </c>
      <c r="N126">
        <v>1003</v>
      </c>
      <c r="O126" t="s">
        <v>40</v>
      </c>
      <c r="P126" t="s">
        <v>40</v>
      </c>
      <c r="Q126">
        <v>1</v>
      </c>
      <c r="Y126">
        <v>0</v>
      </c>
      <c r="AA126">
        <v>0</v>
      </c>
      <c r="AB126">
        <v>0</v>
      </c>
      <c r="AC126">
        <v>0</v>
      </c>
      <c r="AD126">
        <v>0</v>
      </c>
      <c r="AN126">
        <v>2</v>
      </c>
      <c r="AO126">
        <v>0</v>
      </c>
      <c r="AP126">
        <v>0</v>
      </c>
      <c r="AQ126">
        <v>0</v>
      </c>
      <c r="AR126">
        <v>0</v>
      </c>
      <c r="AT126">
        <v>0</v>
      </c>
      <c r="AV126">
        <v>0</v>
      </c>
      <c r="AW126">
        <v>2</v>
      </c>
      <c r="AX126">
        <v>9105106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</row>
    <row r="127" spans="1:75" ht="12.75">
      <c r="A127">
        <f>ROW(Source!A86)</f>
        <v>86</v>
      </c>
      <c r="B127">
        <v>9105085</v>
      </c>
      <c r="C127">
        <v>9105072</v>
      </c>
      <c r="D127">
        <v>5447787</v>
      </c>
      <c r="E127">
        <v>1</v>
      </c>
      <c r="F127">
        <v>1</v>
      </c>
      <c r="G127">
        <v>1</v>
      </c>
      <c r="H127">
        <v>3</v>
      </c>
      <c r="I127" t="s">
        <v>382</v>
      </c>
      <c r="J127" t="s">
        <v>383</v>
      </c>
      <c r="K127" t="s">
        <v>384</v>
      </c>
      <c r="L127">
        <v>1354</v>
      </c>
      <c r="N127">
        <v>1010</v>
      </c>
      <c r="O127" t="s">
        <v>213</v>
      </c>
      <c r="P127" t="s">
        <v>213</v>
      </c>
      <c r="Q127">
        <v>1</v>
      </c>
      <c r="Y127">
        <v>0.21</v>
      </c>
      <c r="AA127">
        <v>196.43</v>
      </c>
      <c r="AB127">
        <v>0</v>
      </c>
      <c r="AC127">
        <v>0</v>
      </c>
      <c r="AD127">
        <v>0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0.21</v>
      </c>
      <c r="AV127">
        <v>0</v>
      </c>
      <c r="AW127">
        <v>2</v>
      </c>
      <c r="AX127">
        <v>9105107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</row>
    <row r="128" spans="1:75" ht="12.75">
      <c r="A128">
        <f>ROW(Source!A86)</f>
        <v>86</v>
      </c>
      <c r="B128">
        <v>9105086</v>
      </c>
      <c r="C128">
        <v>9105072</v>
      </c>
      <c r="D128">
        <v>5448330</v>
      </c>
      <c r="E128">
        <v>1</v>
      </c>
      <c r="F128">
        <v>1</v>
      </c>
      <c r="G128">
        <v>1</v>
      </c>
      <c r="H128">
        <v>3</v>
      </c>
      <c r="I128" t="s">
        <v>385</v>
      </c>
      <c r="J128" t="s">
        <v>386</v>
      </c>
      <c r="K128" t="s">
        <v>387</v>
      </c>
      <c r="L128">
        <v>1391</v>
      </c>
      <c r="N128">
        <v>1013</v>
      </c>
      <c r="O128" t="s">
        <v>388</v>
      </c>
      <c r="P128" t="s">
        <v>388</v>
      </c>
      <c r="Q128">
        <v>1</v>
      </c>
      <c r="Y128">
        <v>0</v>
      </c>
      <c r="AA128">
        <v>0</v>
      </c>
      <c r="AB128">
        <v>0</v>
      </c>
      <c r="AC128">
        <v>0</v>
      </c>
      <c r="AD128">
        <v>0</v>
      </c>
      <c r="AN128">
        <v>2</v>
      </c>
      <c r="AO128">
        <v>0</v>
      </c>
      <c r="AP128">
        <v>0</v>
      </c>
      <c r="AQ128">
        <v>0</v>
      </c>
      <c r="AR128">
        <v>0</v>
      </c>
      <c r="AT128">
        <v>0</v>
      </c>
      <c r="AV128">
        <v>0</v>
      </c>
      <c r="AW128">
        <v>2</v>
      </c>
      <c r="AX128">
        <v>9105108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</row>
    <row r="129" spans="1:75" ht="12.75">
      <c r="A129">
        <f>ROW(Source!A86)</f>
        <v>86</v>
      </c>
      <c r="B129">
        <v>9105087</v>
      </c>
      <c r="C129">
        <v>9105072</v>
      </c>
      <c r="D129">
        <v>5457674</v>
      </c>
      <c r="E129">
        <v>1</v>
      </c>
      <c r="F129">
        <v>1</v>
      </c>
      <c r="G129">
        <v>1</v>
      </c>
      <c r="H129">
        <v>3</v>
      </c>
      <c r="I129" t="s">
        <v>389</v>
      </c>
      <c r="J129" t="s">
        <v>390</v>
      </c>
      <c r="K129" t="s">
        <v>391</v>
      </c>
      <c r="L129">
        <v>1354</v>
      </c>
      <c r="N129">
        <v>1010</v>
      </c>
      <c r="O129" t="s">
        <v>213</v>
      </c>
      <c r="P129" t="s">
        <v>213</v>
      </c>
      <c r="Q129">
        <v>1</v>
      </c>
      <c r="Y129">
        <v>0.0032</v>
      </c>
      <c r="AA129">
        <v>346</v>
      </c>
      <c r="AB129">
        <v>0</v>
      </c>
      <c r="AC129">
        <v>0</v>
      </c>
      <c r="AD129">
        <v>0</v>
      </c>
      <c r="AN129">
        <v>2</v>
      </c>
      <c r="AO129">
        <v>1</v>
      </c>
      <c r="AP129">
        <v>0</v>
      </c>
      <c r="AQ129">
        <v>0</v>
      </c>
      <c r="AR129">
        <v>0</v>
      </c>
      <c r="AT129">
        <v>0.0032</v>
      </c>
      <c r="AV129">
        <v>0</v>
      </c>
      <c r="AW129">
        <v>2</v>
      </c>
      <c r="AX129">
        <v>9105109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</row>
    <row r="130" spans="1:75" ht="12.75">
      <c r="A130">
        <f>ROW(Source!A86)</f>
        <v>86</v>
      </c>
      <c r="B130">
        <v>9105088</v>
      </c>
      <c r="C130">
        <v>9105072</v>
      </c>
      <c r="D130">
        <v>5458980</v>
      </c>
      <c r="E130">
        <v>1</v>
      </c>
      <c r="F130">
        <v>1</v>
      </c>
      <c r="G130">
        <v>1</v>
      </c>
      <c r="H130">
        <v>3</v>
      </c>
      <c r="I130" t="s">
        <v>392</v>
      </c>
      <c r="J130" t="s">
        <v>393</v>
      </c>
      <c r="K130" t="s">
        <v>394</v>
      </c>
      <c r="L130">
        <v>1327</v>
      </c>
      <c r="N130">
        <v>1005</v>
      </c>
      <c r="O130" t="s">
        <v>395</v>
      </c>
      <c r="P130" t="s">
        <v>395</v>
      </c>
      <c r="Q130">
        <v>1</v>
      </c>
      <c r="Y130">
        <v>0.28</v>
      </c>
      <c r="AA130">
        <v>35.53</v>
      </c>
      <c r="AB130">
        <v>0</v>
      </c>
      <c r="AC130">
        <v>0</v>
      </c>
      <c r="AD130">
        <v>0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0.28</v>
      </c>
      <c r="AV130">
        <v>0</v>
      </c>
      <c r="AW130">
        <v>2</v>
      </c>
      <c r="AX130">
        <v>9105110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</row>
    <row r="131" spans="1:75" ht="12.75">
      <c r="A131">
        <f>ROW(Source!A86)</f>
        <v>86</v>
      </c>
      <c r="B131">
        <v>9105091</v>
      </c>
      <c r="C131">
        <v>9105072</v>
      </c>
      <c r="D131">
        <v>5459185</v>
      </c>
      <c r="E131">
        <v>1</v>
      </c>
      <c r="F131">
        <v>1</v>
      </c>
      <c r="G131">
        <v>1</v>
      </c>
      <c r="H131">
        <v>3</v>
      </c>
      <c r="I131" t="s">
        <v>43</v>
      </c>
      <c r="J131" t="s">
        <v>46</v>
      </c>
      <c r="K131" t="s">
        <v>44</v>
      </c>
      <c r="L131">
        <v>1348</v>
      </c>
      <c r="N131">
        <v>1009</v>
      </c>
      <c r="O131" t="s">
        <v>45</v>
      </c>
      <c r="P131" t="s">
        <v>45</v>
      </c>
      <c r="Q131">
        <v>1000</v>
      </c>
      <c r="Y131">
        <v>0.139675</v>
      </c>
      <c r="AA131">
        <v>7241.79</v>
      </c>
      <c r="AB131">
        <v>0</v>
      </c>
      <c r="AC131">
        <v>0</v>
      </c>
      <c r="AD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T131">
        <v>0.139675</v>
      </c>
      <c r="AV131">
        <v>0</v>
      </c>
      <c r="AW131">
        <v>2</v>
      </c>
      <c r="AX131">
        <v>9105113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</row>
    <row r="132" spans="1:75" ht="12.75">
      <c r="A132">
        <f>ROW(Source!A86)</f>
        <v>86</v>
      </c>
      <c r="B132">
        <v>9105092</v>
      </c>
      <c r="C132">
        <v>9105072</v>
      </c>
      <c r="D132">
        <v>1425353</v>
      </c>
      <c r="E132">
        <v>1</v>
      </c>
      <c r="F132">
        <v>1</v>
      </c>
      <c r="G132">
        <v>1</v>
      </c>
      <c r="H132">
        <v>3</v>
      </c>
      <c r="I132" t="s">
        <v>48</v>
      </c>
      <c r="J132" t="s">
        <v>50</v>
      </c>
      <c r="K132" t="s">
        <v>49</v>
      </c>
      <c r="L132">
        <v>1348</v>
      </c>
      <c r="N132">
        <v>1009</v>
      </c>
      <c r="O132" t="s">
        <v>45</v>
      </c>
      <c r="P132" t="s">
        <v>45</v>
      </c>
      <c r="Q132">
        <v>1000</v>
      </c>
      <c r="Y132">
        <v>0.139675</v>
      </c>
      <c r="AA132">
        <v>2216.91</v>
      </c>
      <c r="AB132">
        <v>0</v>
      </c>
      <c r="AC132">
        <v>0</v>
      </c>
      <c r="AD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T132">
        <v>0.139675</v>
      </c>
      <c r="AV132">
        <v>0</v>
      </c>
      <c r="AW132">
        <v>2</v>
      </c>
      <c r="AX132">
        <v>9105114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</row>
    <row r="133" spans="1:75" ht="12.75">
      <c r="A133">
        <f>ROW(Source!A86)</f>
        <v>86</v>
      </c>
      <c r="B133">
        <v>9105089</v>
      </c>
      <c r="C133">
        <v>9105072</v>
      </c>
      <c r="D133">
        <v>5459292</v>
      </c>
      <c r="E133">
        <v>1</v>
      </c>
      <c r="F133">
        <v>1</v>
      </c>
      <c r="G133">
        <v>1</v>
      </c>
      <c r="H133">
        <v>3</v>
      </c>
      <c r="I133" t="s">
        <v>396</v>
      </c>
      <c r="J133" t="s">
        <v>397</v>
      </c>
      <c r="K133" t="s">
        <v>398</v>
      </c>
      <c r="L133">
        <v>1348</v>
      </c>
      <c r="N133">
        <v>1009</v>
      </c>
      <c r="O133" t="s">
        <v>45</v>
      </c>
      <c r="P133" t="s">
        <v>45</v>
      </c>
      <c r="Q133">
        <v>1000</v>
      </c>
      <c r="Y133">
        <v>0</v>
      </c>
      <c r="AA133">
        <v>0</v>
      </c>
      <c r="AB133">
        <v>0</v>
      </c>
      <c r="AC133">
        <v>0</v>
      </c>
      <c r="AD133">
        <v>0</v>
      </c>
      <c r="AN133">
        <v>2</v>
      </c>
      <c r="AO133">
        <v>0</v>
      </c>
      <c r="AP133">
        <v>0</v>
      </c>
      <c r="AQ133">
        <v>0</v>
      </c>
      <c r="AR133">
        <v>0</v>
      </c>
      <c r="AT133">
        <v>0</v>
      </c>
      <c r="AV133">
        <v>0</v>
      </c>
      <c r="AW133">
        <v>2</v>
      </c>
      <c r="AX133">
        <v>9105111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</row>
    <row r="134" spans="1:75" ht="12.75">
      <c r="A134">
        <f>ROW(Source!A86)</f>
        <v>86</v>
      </c>
      <c r="B134">
        <v>9105093</v>
      </c>
      <c r="C134">
        <v>9105072</v>
      </c>
      <c r="D134">
        <v>5466900</v>
      </c>
      <c r="E134">
        <v>1</v>
      </c>
      <c r="F134">
        <v>1</v>
      </c>
      <c r="G134">
        <v>1</v>
      </c>
      <c r="H134">
        <v>3</v>
      </c>
      <c r="I134" t="s">
        <v>52</v>
      </c>
      <c r="J134" t="s">
        <v>54</v>
      </c>
      <c r="K134" t="s">
        <v>53</v>
      </c>
      <c r="L134">
        <v>1339</v>
      </c>
      <c r="N134">
        <v>1007</v>
      </c>
      <c r="O134" t="s">
        <v>32</v>
      </c>
      <c r="P134" t="s">
        <v>32</v>
      </c>
      <c r="Q134">
        <v>1</v>
      </c>
      <c r="Y134">
        <v>-1.14</v>
      </c>
      <c r="AA134">
        <v>592.76</v>
      </c>
      <c r="AB134">
        <v>0</v>
      </c>
      <c r="AC134">
        <v>0</v>
      </c>
      <c r="AD134">
        <v>0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-1.14</v>
      </c>
      <c r="AV134">
        <v>0</v>
      </c>
      <c r="AW134">
        <v>2</v>
      </c>
      <c r="AX134">
        <v>9105115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</row>
    <row r="135" spans="1:75" ht="12.75">
      <c r="A135">
        <f>ROW(Source!A86)</f>
        <v>86</v>
      </c>
      <c r="B135">
        <v>9105094</v>
      </c>
      <c r="C135">
        <v>9105072</v>
      </c>
      <c r="D135">
        <v>0</v>
      </c>
      <c r="E135">
        <v>0</v>
      </c>
      <c r="F135">
        <v>1</v>
      </c>
      <c r="G135">
        <v>1</v>
      </c>
      <c r="H135">
        <v>3</v>
      </c>
      <c r="I135" t="s">
        <v>56</v>
      </c>
      <c r="J135" t="s">
        <v>58</v>
      </c>
      <c r="K135" t="s">
        <v>57</v>
      </c>
      <c r="L135">
        <v>1339</v>
      </c>
      <c r="N135">
        <v>1007</v>
      </c>
      <c r="O135" t="s">
        <v>32</v>
      </c>
      <c r="P135" t="s">
        <v>32</v>
      </c>
      <c r="Q135">
        <v>1</v>
      </c>
      <c r="Y135">
        <v>1.14</v>
      </c>
      <c r="AA135">
        <v>3855.93</v>
      </c>
      <c r="AB135">
        <v>0</v>
      </c>
      <c r="AC135">
        <v>0</v>
      </c>
      <c r="AD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T135">
        <v>1.14</v>
      </c>
      <c r="AV135">
        <v>0</v>
      </c>
      <c r="AW135">
        <v>1</v>
      </c>
      <c r="AX135">
        <v>-1</v>
      </c>
      <c r="AY135">
        <v>0</v>
      </c>
      <c r="AZ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</row>
    <row r="136" spans="1:75" ht="12.75">
      <c r="A136">
        <f>ROW(Source!A92)</f>
        <v>92</v>
      </c>
      <c r="B136">
        <v>9105123</v>
      </c>
      <c r="C136">
        <v>9105122</v>
      </c>
      <c r="D136">
        <v>5515297</v>
      </c>
      <c r="E136">
        <v>1</v>
      </c>
      <c r="F136">
        <v>1</v>
      </c>
      <c r="G136">
        <v>1</v>
      </c>
      <c r="H136">
        <v>1</v>
      </c>
      <c r="I136" t="s">
        <v>416</v>
      </c>
      <c r="K136" t="s">
        <v>417</v>
      </c>
      <c r="L136">
        <v>1369</v>
      </c>
      <c r="N136">
        <v>1013</v>
      </c>
      <c r="O136" t="s">
        <v>346</v>
      </c>
      <c r="P136" t="s">
        <v>346</v>
      </c>
      <c r="Q136">
        <v>1</v>
      </c>
      <c r="Y136">
        <v>220.66</v>
      </c>
      <c r="AA136">
        <v>0</v>
      </c>
      <c r="AB136">
        <v>0</v>
      </c>
      <c r="AC136">
        <v>0</v>
      </c>
      <c r="AD136">
        <v>8.53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220.66</v>
      </c>
      <c r="AV136">
        <v>1</v>
      </c>
      <c r="AW136">
        <v>2</v>
      </c>
      <c r="AX136">
        <v>9105143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</row>
    <row r="137" spans="1:75" ht="12.75">
      <c r="A137">
        <f>ROW(Source!A92)</f>
        <v>92</v>
      </c>
      <c r="B137">
        <v>9105124</v>
      </c>
      <c r="C137">
        <v>9105122</v>
      </c>
      <c r="D137">
        <v>121548</v>
      </c>
      <c r="E137">
        <v>1</v>
      </c>
      <c r="F137">
        <v>1</v>
      </c>
      <c r="G137">
        <v>1</v>
      </c>
      <c r="H137">
        <v>1</v>
      </c>
      <c r="I137" t="s">
        <v>29</v>
      </c>
      <c r="K137" t="s">
        <v>349</v>
      </c>
      <c r="L137">
        <v>608254</v>
      </c>
      <c r="N137">
        <v>1013</v>
      </c>
      <c r="O137" t="s">
        <v>350</v>
      </c>
      <c r="P137" t="s">
        <v>350</v>
      </c>
      <c r="Q137">
        <v>1</v>
      </c>
      <c r="Y137">
        <v>28.78</v>
      </c>
      <c r="AA137">
        <v>0</v>
      </c>
      <c r="AB137">
        <v>0</v>
      </c>
      <c r="AC137">
        <v>0</v>
      </c>
      <c r="AD137">
        <v>0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28.78</v>
      </c>
      <c r="AV137">
        <v>2</v>
      </c>
      <c r="AW137">
        <v>2</v>
      </c>
      <c r="AX137">
        <v>9105144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</row>
    <row r="138" spans="1:75" ht="12.75">
      <c r="A138">
        <f>ROW(Source!A92)</f>
        <v>92</v>
      </c>
      <c r="B138">
        <v>9105125</v>
      </c>
      <c r="C138">
        <v>9105122</v>
      </c>
      <c r="D138">
        <v>5493705</v>
      </c>
      <c r="E138">
        <v>1</v>
      </c>
      <c r="F138">
        <v>1</v>
      </c>
      <c r="G138">
        <v>1</v>
      </c>
      <c r="H138">
        <v>2</v>
      </c>
      <c r="I138" t="s">
        <v>418</v>
      </c>
      <c r="J138" t="s">
        <v>419</v>
      </c>
      <c r="K138" t="s">
        <v>420</v>
      </c>
      <c r="L138">
        <v>1368</v>
      </c>
      <c r="N138">
        <v>1011</v>
      </c>
      <c r="O138" t="s">
        <v>354</v>
      </c>
      <c r="P138" t="s">
        <v>354</v>
      </c>
      <c r="Q138">
        <v>1</v>
      </c>
      <c r="Y138">
        <v>26.06</v>
      </c>
      <c r="AA138">
        <v>0</v>
      </c>
      <c r="AB138">
        <v>86.4</v>
      </c>
      <c r="AC138">
        <v>13.5</v>
      </c>
      <c r="AD138">
        <v>0</v>
      </c>
      <c r="AN138">
        <v>0</v>
      </c>
      <c r="AO138">
        <v>1</v>
      </c>
      <c r="AP138">
        <v>0</v>
      </c>
      <c r="AQ138">
        <v>0</v>
      </c>
      <c r="AR138">
        <v>0</v>
      </c>
      <c r="AT138">
        <v>26.06</v>
      </c>
      <c r="AV138">
        <v>0</v>
      </c>
      <c r="AW138">
        <v>2</v>
      </c>
      <c r="AX138">
        <v>9105145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</row>
    <row r="139" spans="1:75" ht="12.75">
      <c r="A139">
        <f>ROW(Source!A92)</f>
        <v>92</v>
      </c>
      <c r="B139">
        <v>9105126</v>
      </c>
      <c r="C139">
        <v>9105122</v>
      </c>
      <c r="D139">
        <v>5493882</v>
      </c>
      <c r="E139">
        <v>1</v>
      </c>
      <c r="F139">
        <v>1</v>
      </c>
      <c r="G139">
        <v>1</v>
      </c>
      <c r="H139">
        <v>2</v>
      </c>
      <c r="I139" t="s">
        <v>421</v>
      </c>
      <c r="J139" t="s">
        <v>422</v>
      </c>
      <c r="K139" t="s">
        <v>423</v>
      </c>
      <c r="L139">
        <v>1368</v>
      </c>
      <c r="N139">
        <v>1011</v>
      </c>
      <c r="O139" t="s">
        <v>354</v>
      </c>
      <c r="P139" t="s">
        <v>354</v>
      </c>
      <c r="Q139">
        <v>1</v>
      </c>
      <c r="Y139">
        <v>0.98</v>
      </c>
      <c r="AA139">
        <v>0</v>
      </c>
      <c r="AB139">
        <v>112</v>
      </c>
      <c r="AC139">
        <v>13.5</v>
      </c>
      <c r="AD139">
        <v>0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0.98</v>
      </c>
      <c r="AV139">
        <v>0</v>
      </c>
      <c r="AW139">
        <v>2</v>
      </c>
      <c r="AX139">
        <v>9105146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</row>
    <row r="140" spans="1:75" ht="12.75">
      <c r="A140">
        <f>ROW(Source!A92)</f>
        <v>92</v>
      </c>
      <c r="B140">
        <v>9105127</v>
      </c>
      <c r="C140">
        <v>9105122</v>
      </c>
      <c r="D140">
        <v>5494044</v>
      </c>
      <c r="E140">
        <v>1</v>
      </c>
      <c r="F140">
        <v>1</v>
      </c>
      <c r="G140">
        <v>1</v>
      </c>
      <c r="H140">
        <v>2</v>
      </c>
      <c r="I140" t="s">
        <v>401</v>
      </c>
      <c r="J140" t="s">
        <v>402</v>
      </c>
      <c r="K140" t="s">
        <v>403</v>
      </c>
      <c r="L140">
        <v>1368</v>
      </c>
      <c r="N140">
        <v>1011</v>
      </c>
      <c r="O140" t="s">
        <v>354</v>
      </c>
      <c r="P140" t="s">
        <v>354</v>
      </c>
      <c r="Q140">
        <v>1</v>
      </c>
      <c r="Y140">
        <v>0.27</v>
      </c>
      <c r="AA140">
        <v>0</v>
      </c>
      <c r="AB140">
        <v>90</v>
      </c>
      <c r="AC140">
        <v>10.06</v>
      </c>
      <c r="AD140">
        <v>0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0.27</v>
      </c>
      <c r="AV140">
        <v>0</v>
      </c>
      <c r="AW140">
        <v>2</v>
      </c>
      <c r="AX140">
        <v>9105147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</row>
    <row r="141" spans="1:75" ht="12.75">
      <c r="A141">
        <f>ROW(Source!A92)</f>
        <v>92</v>
      </c>
      <c r="B141">
        <v>9105128</v>
      </c>
      <c r="C141">
        <v>9105122</v>
      </c>
      <c r="D141">
        <v>5494274</v>
      </c>
      <c r="E141">
        <v>1</v>
      </c>
      <c r="F141">
        <v>1</v>
      </c>
      <c r="G141">
        <v>1</v>
      </c>
      <c r="H141">
        <v>2</v>
      </c>
      <c r="I141" t="s">
        <v>424</v>
      </c>
      <c r="J141" t="s">
        <v>425</v>
      </c>
      <c r="K141" t="s">
        <v>426</v>
      </c>
      <c r="L141">
        <v>1368</v>
      </c>
      <c r="N141">
        <v>1011</v>
      </c>
      <c r="O141" t="s">
        <v>354</v>
      </c>
      <c r="P141" t="s">
        <v>354</v>
      </c>
      <c r="Q141">
        <v>1</v>
      </c>
      <c r="Y141">
        <v>142.8</v>
      </c>
      <c r="AA141">
        <v>0</v>
      </c>
      <c r="AB141">
        <v>8.1</v>
      </c>
      <c r="AC141">
        <v>0</v>
      </c>
      <c r="AD141">
        <v>0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142.8</v>
      </c>
      <c r="AV141">
        <v>0</v>
      </c>
      <c r="AW141">
        <v>2</v>
      </c>
      <c r="AX141">
        <v>9105148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</row>
    <row r="142" spans="1:75" ht="12.75">
      <c r="A142">
        <f>ROW(Source!A92)</f>
        <v>92</v>
      </c>
      <c r="B142">
        <v>9105129</v>
      </c>
      <c r="C142">
        <v>9105122</v>
      </c>
      <c r="D142">
        <v>5494999</v>
      </c>
      <c r="E142">
        <v>1</v>
      </c>
      <c r="F142">
        <v>1</v>
      </c>
      <c r="G142">
        <v>1</v>
      </c>
      <c r="H142">
        <v>2</v>
      </c>
      <c r="I142" t="s">
        <v>358</v>
      </c>
      <c r="J142" t="s">
        <v>359</v>
      </c>
      <c r="K142" t="s">
        <v>360</v>
      </c>
      <c r="L142">
        <v>1368</v>
      </c>
      <c r="N142">
        <v>1011</v>
      </c>
      <c r="O142" t="s">
        <v>354</v>
      </c>
      <c r="P142" t="s">
        <v>354</v>
      </c>
      <c r="Q142">
        <v>1</v>
      </c>
      <c r="Y142">
        <v>10.71</v>
      </c>
      <c r="AA142">
        <v>0</v>
      </c>
      <c r="AB142">
        <v>1.9</v>
      </c>
      <c r="AC142">
        <v>0</v>
      </c>
      <c r="AD142">
        <v>0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10.71</v>
      </c>
      <c r="AV142">
        <v>0</v>
      </c>
      <c r="AW142">
        <v>2</v>
      </c>
      <c r="AX142">
        <v>9105149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</row>
    <row r="143" spans="1:75" ht="12.75">
      <c r="A143">
        <f>ROW(Source!A92)</f>
        <v>92</v>
      </c>
      <c r="B143">
        <v>9105130</v>
      </c>
      <c r="C143">
        <v>9105122</v>
      </c>
      <c r="D143">
        <v>5496502</v>
      </c>
      <c r="E143">
        <v>1</v>
      </c>
      <c r="F143">
        <v>1</v>
      </c>
      <c r="G143">
        <v>1</v>
      </c>
      <c r="H143">
        <v>2</v>
      </c>
      <c r="I143" t="s">
        <v>427</v>
      </c>
      <c r="J143" t="s">
        <v>428</v>
      </c>
      <c r="K143" t="s">
        <v>429</v>
      </c>
      <c r="L143">
        <v>1368</v>
      </c>
      <c r="N143">
        <v>1011</v>
      </c>
      <c r="O143" t="s">
        <v>354</v>
      </c>
      <c r="P143" t="s">
        <v>354</v>
      </c>
      <c r="Q143">
        <v>1</v>
      </c>
      <c r="Y143">
        <v>0.1</v>
      </c>
      <c r="AA143">
        <v>0</v>
      </c>
      <c r="AB143">
        <v>3.27</v>
      </c>
      <c r="AC143">
        <v>0</v>
      </c>
      <c r="AD143">
        <v>0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0.1</v>
      </c>
      <c r="AV143">
        <v>0</v>
      </c>
      <c r="AW143">
        <v>2</v>
      </c>
      <c r="AX143">
        <v>9105150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</row>
    <row r="144" spans="1:75" ht="12.75">
      <c r="A144">
        <f>ROW(Source!A92)</f>
        <v>92</v>
      </c>
      <c r="B144">
        <v>9105131</v>
      </c>
      <c r="C144">
        <v>9105122</v>
      </c>
      <c r="D144">
        <v>5496870</v>
      </c>
      <c r="E144">
        <v>1</v>
      </c>
      <c r="F144">
        <v>1</v>
      </c>
      <c r="G144">
        <v>1</v>
      </c>
      <c r="H144">
        <v>2</v>
      </c>
      <c r="I144" t="s">
        <v>367</v>
      </c>
      <c r="J144" t="s">
        <v>368</v>
      </c>
      <c r="K144" t="s">
        <v>369</v>
      </c>
      <c r="L144">
        <v>1368</v>
      </c>
      <c r="N144">
        <v>1011</v>
      </c>
      <c r="O144" t="s">
        <v>354</v>
      </c>
      <c r="P144" t="s">
        <v>354</v>
      </c>
      <c r="Q144">
        <v>1</v>
      </c>
      <c r="Y144">
        <v>1.47</v>
      </c>
      <c r="AA144">
        <v>0</v>
      </c>
      <c r="AB144">
        <v>75.4</v>
      </c>
      <c r="AC144">
        <v>0</v>
      </c>
      <c r="AD144">
        <v>0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1.47</v>
      </c>
      <c r="AV144">
        <v>0</v>
      </c>
      <c r="AW144">
        <v>2</v>
      </c>
      <c r="AX144">
        <v>9105151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</row>
    <row r="145" spans="1:75" ht="12.75">
      <c r="A145">
        <f>ROW(Source!A92)</f>
        <v>92</v>
      </c>
      <c r="B145">
        <v>9105132</v>
      </c>
      <c r="C145">
        <v>9105122</v>
      </c>
      <c r="D145">
        <v>5440985</v>
      </c>
      <c r="E145">
        <v>1</v>
      </c>
      <c r="F145">
        <v>1</v>
      </c>
      <c r="G145">
        <v>1</v>
      </c>
      <c r="H145">
        <v>3</v>
      </c>
      <c r="I145" t="s">
        <v>430</v>
      </c>
      <c r="J145" t="s">
        <v>431</v>
      </c>
      <c r="K145" t="s">
        <v>432</v>
      </c>
      <c r="L145">
        <v>1348</v>
      </c>
      <c r="N145">
        <v>1009</v>
      </c>
      <c r="O145" t="s">
        <v>45</v>
      </c>
      <c r="P145" t="s">
        <v>45</v>
      </c>
      <c r="Q145">
        <v>1000</v>
      </c>
      <c r="Y145">
        <v>0.01</v>
      </c>
      <c r="AA145">
        <v>734.5</v>
      </c>
      <c r="AB145">
        <v>0</v>
      </c>
      <c r="AC145">
        <v>0</v>
      </c>
      <c r="AD145">
        <v>0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0.01</v>
      </c>
      <c r="AV145">
        <v>0</v>
      </c>
      <c r="AW145">
        <v>2</v>
      </c>
      <c r="AX145">
        <v>9105152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</row>
    <row r="146" spans="1:75" ht="12.75">
      <c r="A146">
        <f>ROW(Source!A92)</f>
        <v>92</v>
      </c>
      <c r="B146">
        <v>9105133</v>
      </c>
      <c r="C146">
        <v>9105122</v>
      </c>
      <c r="D146">
        <v>5442986</v>
      </c>
      <c r="E146">
        <v>1</v>
      </c>
      <c r="F146">
        <v>1</v>
      </c>
      <c r="G146">
        <v>1</v>
      </c>
      <c r="H146">
        <v>3</v>
      </c>
      <c r="I146" t="s">
        <v>433</v>
      </c>
      <c r="J146" t="s">
        <v>434</v>
      </c>
      <c r="K146" t="s">
        <v>435</v>
      </c>
      <c r="L146">
        <v>1348</v>
      </c>
      <c r="N146">
        <v>1009</v>
      </c>
      <c r="O146" t="s">
        <v>45</v>
      </c>
      <c r="P146" t="s">
        <v>45</v>
      </c>
      <c r="Q146">
        <v>1000</v>
      </c>
      <c r="Y146">
        <v>0.16</v>
      </c>
      <c r="AA146">
        <v>9750</v>
      </c>
      <c r="AB146">
        <v>0</v>
      </c>
      <c r="AC146">
        <v>0</v>
      </c>
      <c r="AD146">
        <v>0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0.16</v>
      </c>
      <c r="AV146">
        <v>0</v>
      </c>
      <c r="AW146">
        <v>2</v>
      </c>
      <c r="AX146">
        <v>9105153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</row>
    <row r="147" spans="1:75" ht="12.75">
      <c r="A147">
        <f>ROW(Source!A92)</f>
        <v>92</v>
      </c>
      <c r="B147">
        <v>9105134</v>
      </c>
      <c r="C147">
        <v>9105122</v>
      </c>
      <c r="D147">
        <v>5443173</v>
      </c>
      <c r="E147">
        <v>1</v>
      </c>
      <c r="F147">
        <v>1</v>
      </c>
      <c r="G147">
        <v>1</v>
      </c>
      <c r="H147">
        <v>3</v>
      </c>
      <c r="I147" t="s">
        <v>436</v>
      </c>
      <c r="J147" t="s">
        <v>437</v>
      </c>
      <c r="K147" t="s">
        <v>438</v>
      </c>
      <c r="L147">
        <v>1327</v>
      </c>
      <c r="N147">
        <v>1005</v>
      </c>
      <c r="O147" t="s">
        <v>395</v>
      </c>
      <c r="P147" t="s">
        <v>395</v>
      </c>
      <c r="Q147">
        <v>1</v>
      </c>
      <c r="Y147">
        <v>30</v>
      </c>
      <c r="AA147">
        <v>10.2</v>
      </c>
      <c r="AB147">
        <v>0</v>
      </c>
      <c r="AC147">
        <v>0</v>
      </c>
      <c r="AD147">
        <v>0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30</v>
      </c>
      <c r="AV147">
        <v>0</v>
      </c>
      <c r="AW147">
        <v>2</v>
      </c>
      <c r="AX147">
        <v>9105154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</row>
    <row r="148" spans="1:75" ht="12.75">
      <c r="A148">
        <f>ROW(Source!A92)</f>
        <v>92</v>
      </c>
      <c r="B148">
        <v>9105135</v>
      </c>
      <c r="C148">
        <v>9105122</v>
      </c>
      <c r="D148">
        <v>5443308</v>
      </c>
      <c r="E148">
        <v>1</v>
      </c>
      <c r="F148">
        <v>1</v>
      </c>
      <c r="G148">
        <v>1</v>
      </c>
      <c r="H148">
        <v>3</v>
      </c>
      <c r="I148" t="s">
        <v>439</v>
      </c>
      <c r="J148" t="s">
        <v>440</v>
      </c>
      <c r="K148" t="s">
        <v>441</v>
      </c>
      <c r="L148">
        <v>1348</v>
      </c>
      <c r="N148">
        <v>1009</v>
      </c>
      <c r="O148" t="s">
        <v>45</v>
      </c>
      <c r="P148" t="s">
        <v>45</v>
      </c>
      <c r="Q148">
        <v>1000</v>
      </c>
      <c r="Y148">
        <v>0.002</v>
      </c>
      <c r="AA148">
        <v>11978</v>
      </c>
      <c r="AB148">
        <v>0</v>
      </c>
      <c r="AC148">
        <v>0</v>
      </c>
      <c r="AD148">
        <v>0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0.002</v>
      </c>
      <c r="AV148">
        <v>0</v>
      </c>
      <c r="AW148">
        <v>2</v>
      </c>
      <c r="AX148">
        <v>9105155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</row>
    <row r="149" spans="1:75" ht="12.75">
      <c r="A149">
        <f>ROW(Source!A92)</f>
        <v>92</v>
      </c>
      <c r="B149">
        <v>9105136</v>
      </c>
      <c r="C149">
        <v>9105122</v>
      </c>
      <c r="D149">
        <v>5444478</v>
      </c>
      <c r="E149">
        <v>1</v>
      </c>
      <c r="F149">
        <v>1</v>
      </c>
      <c r="G149">
        <v>1</v>
      </c>
      <c r="H149">
        <v>3</v>
      </c>
      <c r="I149" t="s">
        <v>442</v>
      </c>
      <c r="J149" t="s">
        <v>443</v>
      </c>
      <c r="K149" t="s">
        <v>444</v>
      </c>
      <c r="L149">
        <v>1339</v>
      </c>
      <c r="N149">
        <v>1007</v>
      </c>
      <c r="O149" t="s">
        <v>32</v>
      </c>
      <c r="P149" t="s">
        <v>32</v>
      </c>
      <c r="Q149">
        <v>1</v>
      </c>
      <c r="Y149">
        <v>0.04</v>
      </c>
      <c r="AA149">
        <v>1056</v>
      </c>
      <c r="AB149">
        <v>0</v>
      </c>
      <c r="AC149">
        <v>0</v>
      </c>
      <c r="AD149">
        <v>0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0.04</v>
      </c>
      <c r="AV149">
        <v>0</v>
      </c>
      <c r="AW149">
        <v>2</v>
      </c>
      <c r="AX149">
        <v>9105156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</row>
    <row r="150" spans="1:75" ht="12.75">
      <c r="A150">
        <f>ROW(Source!A92)</f>
        <v>92</v>
      </c>
      <c r="B150">
        <v>9105137</v>
      </c>
      <c r="C150">
        <v>9105122</v>
      </c>
      <c r="D150">
        <v>5458981</v>
      </c>
      <c r="E150">
        <v>1</v>
      </c>
      <c r="F150">
        <v>1</v>
      </c>
      <c r="G150">
        <v>1</v>
      </c>
      <c r="H150">
        <v>3</v>
      </c>
      <c r="I150" t="s">
        <v>445</v>
      </c>
      <c r="J150" t="s">
        <v>446</v>
      </c>
      <c r="K150" t="s">
        <v>447</v>
      </c>
      <c r="L150">
        <v>1327</v>
      </c>
      <c r="N150">
        <v>1005</v>
      </c>
      <c r="O150" t="s">
        <v>395</v>
      </c>
      <c r="P150" t="s">
        <v>395</v>
      </c>
      <c r="Q150">
        <v>1</v>
      </c>
      <c r="Y150">
        <v>3.6</v>
      </c>
      <c r="AA150">
        <v>57.63</v>
      </c>
      <c r="AB150">
        <v>0</v>
      </c>
      <c r="AC150">
        <v>0</v>
      </c>
      <c r="AD150">
        <v>0</v>
      </c>
      <c r="AN150">
        <v>0</v>
      </c>
      <c r="AO150">
        <v>1</v>
      </c>
      <c r="AP150">
        <v>0</v>
      </c>
      <c r="AQ150">
        <v>0</v>
      </c>
      <c r="AR150">
        <v>0</v>
      </c>
      <c r="AT150">
        <v>3.6</v>
      </c>
      <c r="AV150">
        <v>0</v>
      </c>
      <c r="AW150">
        <v>2</v>
      </c>
      <c r="AX150">
        <v>9105157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</row>
    <row r="151" spans="1:75" ht="12.75">
      <c r="A151">
        <f>ROW(Source!A92)</f>
        <v>92</v>
      </c>
      <c r="B151">
        <v>9105142</v>
      </c>
      <c r="C151">
        <v>9105122</v>
      </c>
      <c r="D151">
        <v>5459185</v>
      </c>
      <c r="E151">
        <v>1</v>
      </c>
      <c r="F151">
        <v>1</v>
      </c>
      <c r="G151">
        <v>1</v>
      </c>
      <c r="H151">
        <v>3</v>
      </c>
      <c r="I151" t="s">
        <v>43</v>
      </c>
      <c r="J151" t="s">
        <v>46</v>
      </c>
      <c r="K151" t="s">
        <v>44</v>
      </c>
      <c r="L151">
        <v>1348</v>
      </c>
      <c r="N151">
        <v>1009</v>
      </c>
      <c r="O151" t="s">
        <v>45</v>
      </c>
      <c r="P151" t="s">
        <v>45</v>
      </c>
      <c r="Q151">
        <v>1000</v>
      </c>
      <c r="Y151">
        <v>8.636364</v>
      </c>
      <c r="AA151">
        <v>7241.79</v>
      </c>
      <c r="AB151">
        <v>0</v>
      </c>
      <c r="AC151">
        <v>0</v>
      </c>
      <c r="AD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T151">
        <v>8.636364</v>
      </c>
      <c r="AV151">
        <v>0</v>
      </c>
      <c r="AW151">
        <v>2</v>
      </c>
      <c r="AX151">
        <v>9105162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</row>
    <row r="152" spans="1:75" ht="12.75">
      <c r="A152">
        <f>ROW(Source!A92)</f>
        <v>92</v>
      </c>
      <c r="B152">
        <v>9105139</v>
      </c>
      <c r="C152">
        <v>9105122</v>
      </c>
      <c r="D152">
        <v>5459281</v>
      </c>
      <c r="E152">
        <v>1</v>
      </c>
      <c r="F152">
        <v>1</v>
      </c>
      <c r="G152">
        <v>1</v>
      </c>
      <c r="H152">
        <v>3</v>
      </c>
      <c r="I152" t="s">
        <v>76</v>
      </c>
      <c r="J152" t="s">
        <v>78</v>
      </c>
      <c r="K152" t="s">
        <v>77</v>
      </c>
      <c r="L152">
        <v>1348</v>
      </c>
      <c r="N152">
        <v>1009</v>
      </c>
      <c r="O152" t="s">
        <v>45</v>
      </c>
      <c r="P152" t="s">
        <v>45</v>
      </c>
      <c r="Q152">
        <v>1000</v>
      </c>
      <c r="Y152">
        <v>-8.1</v>
      </c>
      <c r="AA152">
        <v>5650</v>
      </c>
      <c r="AB152">
        <v>0</v>
      </c>
      <c r="AC152">
        <v>0</v>
      </c>
      <c r="AD152">
        <v>0</v>
      </c>
      <c r="AN152">
        <v>0</v>
      </c>
      <c r="AO152">
        <v>1</v>
      </c>
      <c r="AP152">
        <v>0</v>
      </c>
      <c r="AQ152">
        <v>0</v>
      </c>
      <c r="AR152">
        <v>0</v>
      </c>
      <c r="AT152">
        <v>-8.1</v>
      </c>
      <c r="AV152">
        <v>0</v>
      </c>
      <c r="AW152">
        <v>2</v>
      </c>
      <c r="AX152">
        <v>9105159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</row>
    <row r="153" spans="1:75" ht="12.75">
      <c r="A153">
        <f>ROW(Source!A92)</f>
        <v>92</v>
      </c>
      <c r="B153">
        <v>9105140</v>
      </c>
      <c r="C153">
        <v>9105122</v>
      </c>
      <c r="D153">
        <v>5467008</v>
      </c>
      <c r="E153">
        <v>1</v>
      </c>
      <c r="F153">
        <v>1</v>
      </c>
      <c r="G153">
        <v>1</v>
      </c>
      <c r="H153">
        <v>3</v>
      </c>
      <c r="I153" t="s">
        <v>80</v>
      </c>
      <c r="J153" t="s">
        <v>82</v>
      </c>
      <c r="K153" t="s">
        <v>81</v>
      </c>
      <c r="L153">
        <v>1339</v>
      </c>
      <c r="N153">
        <v>1007</v>
      </c>
      <c r="O153" t="s">
        <v>32</v>
      </c>
      <c r="P153" t="s">
        <v>32</v>
      </c>
      <c r="Q153">
        <v>1</v>
      </c>
      <c r="Y153">
        <v>-101.5</v>
      </c>
      <c r="AA153">
        <v>665</v>
      </c>
      <c r="AB153">
        <v>0</v>
      </c>
      <c r="AC153">
        <v>0</v>
      </c>
      <c r="AD153">
        <v>0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-101.5</v>
      </c>
      <c r="AV153">
        <v>0</v>
      </c>
      <c r="AW153">
        <v>2</v>
      </c>
      <c r="AX153">
        <v>9105160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</row>
    <row r="154" spans="1:75" ht="12.75">
      <c r="A154">
        <f>ROW(Source!A92)</f>
        <v>92</v>
      </c>
      <c r="B154">
        <v>9105138</v>
      </c>
      <c r="C154">
        <v>9105122</v>
      </c>
      <c r="D154">
        <v>5470416</v>
      </c>
      <c r="E154">
        <v>1</v>
      </c>
      <c r="F154">
        <v>1</v>
      </c>
      <c r="G154">
        <v>1</v>
      </c>
      <c r="H154">
        <v>3</v>
      </c>
      <c r="I154" t="s">
        <v>413</v>
      </c>
      <c r="J154" t="s">
        <v>414</v>
      </c>
      <c r="K154" t="s">
        <v>415</v>
      </c>
      <c r="L154">
        <v>1339</v>
      </c>
      <c r="N154">
        <v>1007</v>
      </c>
      <c r="O154" t="s">
        <v>32</v>
      </c>
      <c r="P154" t="s">
        <v>32</v>
      </c>
      <c r="Q154">
        <v>1</v>
      </c>
      <c r="Y154">
        <v>0.73</v>
      </c>
      <c r="AA154">
        <v>2.44</v>
      </c>
      <c r="AB154">
        <v>0</v>
      </c>
      <c r="AC154">
        <v>0</v>
      </c>
      <c r="AD154">
        <v>0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0.73</v>
      </c>
      <c r="AV154">
        <v>0</v>
      </c>
      <c r="AW154">
        <v>2</v>
      </c>
      <c r="AX154">
        <v>9105158</v>
      </c>
      <c r="AY154">
        <v>1</v>
      </c>
      <c r="AZ154">
        <v>0</v>
      </c>
      <c r="BA154">
        <v>155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</row>
    <row r="155" spans="1:75" ht="12.75">
      <c r="A155">
        <f>ROW(Source!A92)</f>
        <v>92</v>
      </c>
      <c r="B155">
        <v>9105141</v>
      </c>
      <c r="C155">
        <v>9105122</v>
      </c>
      <c r="D155">
        <v>0</v>
      </c>
      <c r="E155">
        <v>0</v>
      </c>
      <c r="F155">
        <v>1</v>
      </c>
      <c r="G155">
        <v>1</v>
      </c>
      <c r="H155">
        <v>3</v>
      </c>
      <c r="I155" t="s">
        <v>56</v>
      </c>
      <c r="J155" t="s">
        <v>58</v>
      </c>
      <c r="K155" t="s">
        <v>57</v>
      </c>
      <c r="L155">
        <v>1339</v>
      </c>
      <c r="N155">
        <v>1007</v>
      </c>
      <c r="O155" t="s">
        <v>32</v>
      </c>
      <c r="P155" t="s">
        <v>32</v>
      </c>
      <c r="Q155">
        <v>1</v>
      </c>
      <c r="Y155">
        <v>101.5</v>
      </c>
      <c r="AA155">
        <v>3855.93</v>
      </c>
      <c r="AB155">
        <v>0</v>
      </c>
      <c r="AC155">
        <v>0</v>
      </c>
      <c r="AD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T155">
        <v>101.5</v>
      </c>
      <c r="AV155">
        <v>0</v>
      </c>
      <c r="AW155">
        <v>1</v>
      </c>
      <c r="AX155">
        <v>-1</v>
      </c>
      <c r="AY155">
        <v>0</v>
      </c>
      <c r="AZ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</row>
    <row r="156" spans="1:75" ht="12.75">
      <c r="A156">
        <f>ROW(Source!A97)</f>
        <v>97</v>
      </c>
      <c r="B156">
        <v>9105168</v>
      </c>
      <c r="C156">
        <v>9105167</v>
      </c>
      <c r="D156">
        <v>5514154</v>
      </c>
      <c r="E156">
        <v>1</v>
      </c>
      <c r="F156">
        <v>1</v>
      </c>
      <c r="G156">
        <v>1</v>
      </c>
      <c r="H156">
        <v>1</v>
      </c>
      <c r="I156" t="s">
        <v>492</v>
      </c>
      <c r="K156" t="s">
        <v>493</v>
      </c>
      <c r="L156">
        <v>1369</v>
      </c>
      <c r="N156">
        <v>1013</v>
      </c>
      <c r="O156" t="s">
        <v>346</v>
      </c>
      <c r="P156" t="s">
        <v>346</v>
      </c>
      <c r="Q156">
        <v>1</v>
      </c>
      <c r="Y156">
        <v>215.82</v>
      </c>
      <c r="AA156">
        <v>0</v>
      </c>
      <c r="AB156">
        <v>0</v>
      </c>
      <c r="AC156">
        <v>0</v>
      </c>
      <c r="AD156">
        <v>9.08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215.82</v>
      </c>
      <c r="AV156">
        <v>1</v>
      </c>
      <c r="AW156">
        <v>2</v>
      </c>
      <c r="AX156">
        <v>9105178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</row>
    <row r="157" spans="1:75" ht="12.75">
      <c r="A157">
        <f>ROW(Source!A97)</f>
        <v>97</v>
      </c>
      <c r="B157">
        <v>9105169</v>
      </c>
      <c r="C157">
        <v>9105167</v>
      </c>
      <c r="D157">
        <v>121548</v>
      </c>
      <c r="E157">
        <v>1</v>
      </c>
      <c r="F157">
        <v>1</v>
      </c>
      <c r="G157">
        <v>1</v>
      </c>
      <c r="H157">
        <v>1</v>
      </c>
      <c r="I157" t="s">
        <v>29</v>
      </c>
      <c r="K157" t="s">
        <v>349</v>
      </c>
      <c r="L157">
        <v>608254</v>
      </c>
      <c r="N157">
        <v>1013</v>
      </c>
      <c r="O157" t="s">
        <v>350</v>
      </c>
      <c r="P157" t="s">
        <v>350</v>
      </c>
      <c r="Q157">
        <v>1</v>
      </c>
      <c r="Y157">
        <v>0.36</v>
      </c>
      <c r="AA157">
        <v>0</v>
      </c>
      <c r="AB157">
        <v>0</v>
      </c>
      <c r="AC157">
        <v>0</v>
      </c>
      <c r="AD157">
        <v>0</v>
      </c>
      <c r="AN157">
        <v>0</v>
      </c>
      <c r="AO157">
        <v>1</v>
      </c>
      <c r="AP157">
        <v>0</v>
      </c>
      <c r="AQ157">
        <v>0</v>
      </c>
      <c r="AR157">
        <v>0</v>
      </c>
      <c r="AT157">
        <v>0.36</v>
      </c>
      <c r="AV157">
        <v>2</v>
      </c>
      <c r="AW157">
        <v>2</v>
      </c>
      <c r="AX157">
        <v>9105179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</row>
    <row r="158" spans="1:75" ht="12.75">
      <c r="A158">
        <f>ROW(Source!A97)</f>
        <v>97</v>
      </c>
      <c r="B158">
        <v>9105170</v>
      </c>
      <c r="C158">
        <v>9105167</v>
      </c>
      <c r="D158">
        <v>5493882</v>
      </c>
      <c r="E158">
        <v>1</v>
      </c>
      <c r="F158">
        <v>1</v>
      </c>
      <c r="G158">
        <v>1</v>
      </c>
      <c r="H158">
        <v>2</v>
      </c>
      <c r="I158" t="s">
        <v>421</v>
      </c>
      <c r="J158" t="s">
        <v>422</v>
      </c>
      <c r="K158" t="s">
        <v>423</v>
      </c>
      <c r="L158">
        <v>1368</v>
      </c>
      <c r="N158">
        <v>1011</v>
      </c>
      <c r="O158" t="s">
        <v>354</v>
      </c>
      <c r="P158" t="s">
        <v>354</v>
      </c>
      <c r="Q158">
        <v>1</v>
      </c>
      <c r="Y158">
        <v>0.15</v>
      </c>
      <c r="AA158">
        <v>0</v>
      </c>
      <c r="AB158">
        <v>112</v>
      </c>
      <c r="AC158">
        <v>13.5</v>
      </c>
      <c r="AD158">
        <v>0</v>
      </c>
      <c r="AN158">
        <v>0</v>
      </c>
      <c r="AO158">
        <v>1</v>
      </c>
      <c r="AP158">
        <v>0</v>
      </c>
      <c r="AQ158">
        <v>0</v>
      </c>
      <c r="AR158">
        <v>0</v>
      </c>
      <c r="AT158">
        <v>0.15</v>
      </c>
      <c r="AV158">
        <v>0</v>
      </c>
      <c r="AW158">
        <v>2</v>
      </c>
      <c r="AX158">
        <v>9105180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</row>
    <row r="159" spans="1:75" ht="12.75">
      <c r="A159">
        <f>ROW(Source!A97)</f>
        <v>97</v>
      </c>
      <c r="B159">
        <v>9105171</v>
      </c>
      <c r="C159">
        <v>9105167</v>
      </c>
      <c r="D159">
        <v>5496870</v>
      </c>
      <c r="E159">
        <v>1</v>
      </c>
      <c r="F159">
        <v>1</v>
      </c>
      <c r="G159">
        <v>1</v>
      </c>
      <c r="H159">
        <v>2</v>
      </c>
      <c r="I159" t="s">
        <v>367</v>
      </c>
      <c r="J159" t="s">
        <v>368</v>
      </c>
      <c r="K159" t="s">
        <v>369</v>
      </c>
      <c r="L159">
        <v>1368</v>
      </c>
      <c r="N159">
        <v>1011</v>
      </c>
      <c r="O159" t="s">
        <v>354</v>
      </c>
      <c r="P159" t="s">
        <v>354</v>
      </c>
      <c r="Q159">
        <v>1</v>
      </c>
      <c r="Y159">
        <v>0.21</v>
      </c>
      <c r="AA159">
        <v>0</v>
      </c>
      <c r="AB159">
        <v>75.4</v>
      </c>
      <c r="AC159">
        <v>0</v>
      </c>
      <c r="AD159">
        <v>0</v>
      </c>
      <c r="AN159">
        <v>0</v>
      </c>
      <c r="AO159">
        <v>1</v>
      </c>
      <c r="AP159">
        <v>0</v>
      </c>
      <c r="AQ159">
        <v>0</v>
      </c>
      <c r="AR159">
        <v>0</v>
      </c>
      <c r="AT159">
        <v>0.21</v>
      </c>
      <c r="AV159">
        <v>0</v>
      </c>
      <c r="AW159">
        <v>2</v>
      </c>
      <c r="AX159">
        <v>9105181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</row>
    <row r="160" spans="1:75" ht="12.75">
      <c r="A160">
        <f>ROW(Source!A97)</f>
        <v>97</v>
      </c>
      <c r="B160">
        <v>9105173</v>
      </c>
      <c r="C160">
        <v>9105167</v>
      </c>
      <c r="D160">
        <v>0</v>
      </c>
      <c r="E160">
        <v>0</v>
      </c>
      <c r="F160">
        <v>1</v>
      </c>
      <c r="G160">
        <v>1</v>
      </c>
      <c r="H160">
        <v>3</v>
      </c>
      <c r="L160">
        <v>0</v>
      </c>
      <c r="Y160">
        <v>0</v>
      </c>
      <c r="AA160">
        <v>0</v>
      </c>
      <c r="AB160">
        <v>0</v>
      </c>
      <c r="AC160">
        <v>0</v>
      </c>
      <c r="AD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T160">
        <v>0</v>
      </c>
      <c r="AV160">
        <v>0</v>
      </c>
      <c r="AW160">
        <v>2</v>
      </c>
      <c r="AX160">
        <v>9105183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</row>
    <row r="161" spans="1:75" ht="12.75">
      <c r="A161">
        <f>ROW(Source!A97)</f>
        <v>97</v>
      </c>
      <c r="B161">
        <v>9105177</v>
      </c>
      <c r="C161">
        <v>9105167</v>
      </c>
      <c r="D161">
        <v>5445108</v>
      </c>
      <c r="E161">
        <v>1</v>
      </c>
      <c r="F161">
        <v>1</v>
      </c>
      <c r="G161">
        <v>1</v>
      </c>
      <c r="H161">
        <v>3</v>
      </c>
      <c r="I161" t="s">
        <v>126</v>
      </c>
      <c r="J161" t="s">
        <v>128</v>
      </c>
      <c r="K161" t="s">
        <v>127</v>
      </c>
      <c r="L161">
        <v>1301</v>
      </c>
      <c r="N161">
        <v>1003</v>
      </c>
      <c r="O161" t="s">
        <v>40</v>
      </c>
      <c r="P161" t="s">
        <v>40</v>
      </c>
      <c r="Q161">
        <v>1</v>
      </c>
      <c r="Y161">
        <v>205.128205</v>
      </c>
      <c r="AA161">
        <v>64.62</v>
      </c>
      <c r="AB161">
        <v>0</v>
      </c>
      <c r="AC161">
        <v>0</v>
      </c>
      <c r="AD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T161">
        <v>205.128205</v>
      </c>
      <c r="AV161">
        <v>0</v>
      </c>
      <c r="AW161">
        <v>2</v>
      </c>
      <c r="AX161">
        <v>9105187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</row>
    <row r="162" spans="1:75" ht="12.75">
      <c r="A162">
        <f>ROW(Source!A97)</f>
        <v>97</v>
      </c>
      <c r="B162">
        <v>9105172</v>
      </c>
      <c r="C162">
        <v>9105167</v>
      </c>
      <c r="D162">
        <v>5446396</v>
      </c>
      <c r="E162">
        <v>1</v>
      </c>
      <c r="F162">
        <v>1</v>
      </c>
      <c r="G162">
        <v>1</v>
      </c>
      <c r="H162">
        <v>3</v>
      </c>
      <c r="I162" t="s">
        <v>38</v>
      </c>
      <c r="J162" t="s">
        <v>41</v>
      </c>
      <c r="K162" t="s">
        <v>39</v>
      </c>
      <c r="L162">
        <v>1301</v>
      </c>
      <c r="N162">
        <v>1003</v>
      </c>
      <c r="O162" t="s">
        <v>40</v>
      </c>
      <c r="P162" t="s">
        <v>40</v>
      </c>
      <c r="Q162">
        <v>1</v>
      </c>
      <c r="Y162">
        <v>131.578947</v>
      </c>
      <c r="AA162">
        <v>43.9</v>
      </c>
      <c r="AB162">
        <v>0</v>
      </c>
      <c r="AC162">
        <v>0</v>
      </c>
      <c r="AD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T162">
        <v>131.578947</v>
      </c>
      <c r="AV162">
        <v>0</v>
      </c>
      <c r="AW162">
        <v>2</v>
      </c>
      <c r="AX162">
        <v>9105182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</row>
    <row r="163" spans="1:75" ht="12.75">
      <c r="A163">
        <f>ROW(Source!A97)</f>
        <v>97</v>
      </c>
      <c r="B163">
        <v>9105176</v>
      </c>
      <c r="C163">
        <v>9105167</v>
      </c>
      <c r="D163">
        <v>5459277</v>
      </c>
      <c r="E163">
        <v>1</v>
      </c>
      <c r="F163">
        <v>1</v>
      </c>
      <c r="G163">
        <v>1</v>
      </c>
      <c r="H163">
        <v>3</v>
      </c>
      <c r="I163" t="s">
        <v>122</v>
      </c>
      <c r="J163" t="s">
        <v>124</v>
      </c>
      <c r="K163" t="s">
        <v>123</v>
      </c>
      <c r="L163">
        <v>1348</v>
      </c>
      <c r="N163">
        <v>1009</v>
      </c>
      <c r="O163" t="s">
        <v>45</v>
      </c>
      <c r="P163" t="s">
        <v>45</v>
      </c>
      <c r="Q163">
        <v>1000</v>
      </c>
      <c r="Y163">
        <v>-1</v>
      </c>
      <c r="AA163">
        <v>6800</v>
      </c>
      <c r="AB163">
        <v>0</v>
      </c>
      <c r="AC163">
        <v>0</v>
      </c>
      <c r="AD163">
        <v>0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-1</v>
      </c>
      <c r="AV163">
        <v>0</v>
      </c>
      <c r="AW163">
        <v>2</v>
      </c>
      <c r="AX163">
        <v>9105186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</row>
    <row r="164" spans="1:75" ht="12.75">
      <c r="A164">
        <f>ROW(Source!A97)</f>
        <v>97</v>
      </c>
      <c r="B164">
        <v>9105175</v>
      </c>
      <c r="C164">
        <v>9105167</v>
      </c>
      <c r="D164">
        <v>7319098</v>
      </c>
      <c r="E164">
        <v>1</v>
      </c>
      <c r="F164">
        <v>1</v>
      </c>
      <c r="G164">
        <v>1</v>
      </c>
      <c r="H164">
        <v>3</v>
      </c>
      <c r="I164" t="s">
        <v>494</v>
      </c>
      <c r="J164" t="s">
        <v>495</v>
      </c>
      <c r="K164" t="s">
        <v>496</v>
      </c>
      <c r="L164">
        <v>1302</v>
      </c>
      <c r="N164">
        <v>1003</v>
      </c>
      <c r="O164" t="s">
        <v>497</v>
      </c>
      <c r="P164" t="s">
        <v>497</v>
      </c>
      <c r="Q164">
        <v>10</v>
      </c>
      <c r="Y164">
        <v>0</v>
      </c>
      <c r="AA164">
        <v>205.58</v>
      </c>
      <c r="AB164">
        <v>0</v>
      </c>
      <c r="AC164">
        <v>0</v>
      </c>
      <c r="AD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T164">
        <v>0</v>
      </c>
      <c r="AV164">
        <v>0</v>
      </c>
      <c r="AW164">
        <v>2</v>
      </c>
      <c r="AX164">
        <v>9105185</v>
      </c>
      <c r="AY164">
        <v>1</v>
      </c>
      <c r="AZ164">
        <v>0</v>
      </c>
      <c r="BA164">
        <v>164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</row>
    <row r="165" spans="1:75" ht="12.75">
      <c r="A165">
        <f>ROW(Source!A97)</f>
        <v>97</v>
      </c>
      <c r="B165">
        <v>9105174</v>
      </c>
      <c r="C165">
        <v>9105167</v>
      </c>
      <c r="D165">
        <v>7318958</v>
      </c>
      <c r="E165">
        <v>1</v>
      </c>
      <c r="F165">
        <v>1</v>
      </c>
      <c r="G165">
        <v>1</v>
      </c>
      <c r="H165">
        <v>3</v>
      </c>
      <c r="I165" t="s">
        <v>498</v>
      </c>
      <c r="J165" t="s">
        <v>499</v>
      </c>
      <c r="K165" t="s">
        <v>500</v>
      </c>
      <c r="L165">
        <v>1302</v>
      </c>
      <c r="N165">
        <v>1003</v>
      </c>
      <c r="O165" t="s">
        <v>497</v>
      </c>
      <c r="P165" t="s">
        <v>497</v>
      </c>
      <c r="Q165">
        <v>10</v>
      </c>
      <c r="Y165">
        <v>0</v>
      </c>
      <c r="AA165">
        <v>351.16</v>
      </c>
      <c r="AB165">
        <v>0</v>
      </c>
      <c r="AC165">
        <v>0</v>
      </c>
      <c r="AD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T165">
        <v>0</v>
      </c>
      <c r="AV165">
        <v>0</v>
      </c>
      <c r="AW165">
        <v>2</v>
      </c>
      <c r="AX165">
        <v>9105184</v>
      </c>
      <c r="AY165">
        <v>1</v>
      </c>
      <c r="AZ165">
        <v>0</v>
      </c>
      <c r="BA165">
        <v>165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</row>
    <row r="166" spans="1:75" ht="12.75">
      <c r="A166">
        <f>ROW(Source!A100)</f>
        <v>100</v>
      </c>
      <c r="B166">
        <v>9105191</v>
      </c>
      <c r="C166">
        <v>9105190</v>
      </c>
      <c r="D166">
        <v>5514105</v>
      </c>
      <c r="E166">
        <v>1</v>
      </c>
      <c r="F166">
        <v>1</v>
      </c>
      <c r="G166">
        <v>1</v>
      </c>
      <c r="H166">
        <v>1</v>
      </c>
      <c r="I166" t="s">
        <v>448</v>
      </c>
      <c r="K166" t="s">
        <v>449</v>
      </c>
      <c r="L166">
        <v>1369</v>
      </c>
      <c r="N166">
        <v>1013</v>
      </c>
      <c r="O166" t="s">
        <v>346</v>
      </c>
      <c r="P166" t="s">
        <v>346</v>
      </c>
      <c r="Q166">
        <v>1</v>
      </c>
      <c r="Y166">
        <v>9.47</v>
      </c>
      <c r="AA166">
        <v>0</v>
      </c>
      <c r="AB166">
        <v>0</v>
      </c>
      <c r="AC166">
        <v>0</v>
      </c>
      <c r="AD166">
        <v>9.41</v>
      </c>
      <c r="AN166">
        <v>0</v>
      </c>
      <c r="AO166">
        <v>1</v>
      </c>
      <c r="AP166">
        <v>0</v>
      </c>
      <c r="AQ166">
        <v>0</v>
      </c>
      <c r="AR166">
        <v>0</v>
      </c>
      <c r="AT166">
        <v>9.47</v>
      </c>
      <c r="AV166">
        <v>1</v>
      </c>
      <c r="AW166">
        <v>2</v>
      </c>
      <c r="AX166">
        <v>9105196</v>
      </c>
      <c r="AY166">
        <v>1</v>
      </c>
      <c r="AZ166">
        <v>0</v>
      </c>
      <c r="BA166">
        <v>166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</row>
    <row r="167" spans="1:75" ht="12.75">
      <c r="A167">
        <f>ROW(Source!A100)</f>
        <v>100</v>
      </c>
      <c r="B167">
        <v>9105192</v>
      </c>
      <c r="C167">
        <v>9105190</v>
      </c>
      <c r="D167">
        <v>121548</v>
      </c>
      <c r="E167">
        <v>1</v>
      </c>
      <c r="F167">
        <v>1</v>
      </c>
      <c r="G167">
        <v>1</v>
      </c>
      <c r="H167">
        <v>1</v>
      </c>
      <c r="I167" t="s">
        <v>29</v>
      </c>
      <c r="K167" t="s">
        <v>349</v>
      </c>
      <c r="L167">
        <v>608254</v>
      </c>
      <c r="N167">
        <v>1013</v>
      </c>
      <c r="O167" t="s">
        <v>350</v>
      </c>
      <c r="P167" t="s">
        <v>350</v>
      </c>
      <c r="Q167">
        <v>1</v>
      </c>
      <c r="Y167">
        <v>0.31</v>
      </c>
      <c r="AA167">
        <v>0</v>
      </c>
      <c r="AB167">
        <v>0</v>
      </c>
      <c r="AC167">
        <v>0</v>
      </c>
      <c r="AD167">
        <v>0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0.31</v>
      </c>
      <c r="AV167">
        <v>2</v>
      </c>
      <c r="AW167">
        <v>2</v>
      </c>
      <c r="AX167">
        <v>9105197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</row>
    <row r="168" spans="1:75" ht="12.75">
      <c r="A168">
        <f>ROW(Source!A100)</f>
        <v>100</v>
      </c>
      <c r="B168">
        <v>9105193</v>
      </c>
      <c r="C168">
        <v>9105190</v>
      </c>
      <c r="D168">
        <v>5494089</v>
      </c>
      <c r="E168">
        <v>1</v>
      </c>
      <c r="F168">
        <v>1</v>
      </c>
      <c r="G168">
        <v>1</v>
      </c>
      <c r="H168">
        <v>2</v>
      </c>
      <c r="I168" t="s">
        <v>450</v>
      </c>
      <c r="J168" t="s">
        <v>451</v>
      </c>
      <c r="K168" t="s">
        <v>452</v>
      </c>
      <c r="L168">
        <v>1368</v>
      </c>
      <c r="N168">
        <v>1011</v>
      </c>
      <c r="O168" t="s">
        <v>354</v>
      </c>
      <c r="P168" t="s">
        <v>354</v>
      </c>
      <c r="Q168">
        <v>1</v>
      </c>
      <c r="Y168">
        <v>0.45</v>
      </c>
      <c r="AA168">
        <v>0</v>
      </c>
      <c r="AB168">
        <v>6.66</v>
      </c>
      <c r="AC168">
        <v>0</v>
      </c>
      <c r="AD168">
        <v>0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0.45</v>
      </c>
      <c r="AV168">
        <v>0</v>
      </c>
      <c r="AW168">
        <v>2</v>
      </c>
      <c r="AX168">
        <v>9105198</v>
      </c>
      <c r="AY168">
        <v>1</v>
      </c>
      <c r="AZ168">
        <v>0</v>
      </c>
      <c r="BA168">
        <v>168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</row>
    <row r="169" spans="1:75" ht="12.75">
      <c r="A169">
        <f>ROW(Source!A100)</f>
        <v>100</v>
      </c>
      <c r="B169">
        <v>9105194</v>
      </c>
      <c r="C169">
        <v>9105190</v>
      </c>
      <c r="D169">
        <v>5496870</v>
      </c>
      <c r="E169">
        <v>1</v>
      </c>
      <c r="F169">
        <v>1</v>
      </c>
      <c r="G169">
        <v>1</v>
      </c>
      <c r="H169">
        <v>2</v>
      </c>
      <c r="I169" t="s">
        <v>367</v>
      </c>
      <c r="J169" t="s">
        <v>368</v>
      </c>
      <c r="K169" t="s">
        <v>369</v>
      </c>
      <c r="L169">
        <v>1368</v>
      </c>
      <c r="N169">
        <v>1011</v>
      </c>
      <c r="O169" t="s">
        <v>354</v>
      </c>
      <c r="P169" t="s">
        <v>354</v>
      </c>
      <c r="Q169">
        <v>1</v>
      </c>
      <c r="Y169">
        <v>0.31</v>
      </c>
      <c r="AA169">
        <v>0</v>
      </c>
      <c r="AB169">
        <v>75.4</v>
      </c>
      <c r="AC169">
        <v>0</v>
      </c>
      <c r="AD169">
        <v>0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0.31</v>
      </c>
      <c r="AV169">
        <v>0</v>
      </c>
      <c r="AW169">
        <v>2</v>
      </c>
      <c r="AX169">
        <v>9105199</v>
      </c>
      <c r="AY169">
        <v>1</v>
      </c>
      <c r="AZ169">
        <v>0</v>
      </c>
      <c r="BA169">
        <v>169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</row>
    <row r="170" spans="1:75" ht="12.75">
      <c r="A170">
        <f>ROW(Source!A100)</f>
        <v>100</v>
      </c>
      <c r="B170">
        <v>9105195</v>
      </c>
      <c r="C170">
        <v>9105190</v>
      </c>
      <c r="D170">
        <v>5447290</v>
      </c>
      <c r="E170">
        <v>1</v>
      </c>
      <c r="F170">
        <v>1</v>
      </c>
      <c r="G170">
        <v>1</v>
      </c>
      <c r="H170">
        <v>3</v>
      </c>
      <c r="I170" t="s">
        <v>453</v>
      </c>
      <c r="J170" t="s">
        <v>454</v>
      </c>
      <c r="K170" t="s">
        <v>455</v>
      </c>
      <c r="L170">
        <v>1339</v>
      </c>
      <c r="N170">
        <v>1007</v>
      </c>
      <c r="O170" t="s">
        <v>32</v>
      </c>
      <c r="P170" t="s">
        <v>32</v>
      </c>
      <c r="Q170">
        <v>1</v>
      </c>
      <c r="Y170">
        <v>1.02</v>
      </c>
      <c r="AA170">
        <v>994.4</v>
      </c>
      <c r="AB170">
        <v>0</v>
      </c>
      <c r="AC170">
        <v>0</v>
      </c>
      <c r="AD170">
        <v>0</v>
      </c>
      <c r="AN170">
        <v>0</v>
      </c>
      <c r="AO170">
        <v>1</v>
      </c>
      <c r="AP170">
        <v>0</v>
      </c>
      <c r="AQ170">
        <v>0</v>
      </c>
      <c r="AR170">
        <v>0</v>
      </c>
      <c r="AT170">
        <v>1.02</v>
      </c>
      <c r="AV170">
        <v>0</v>
      </c>
      <c r="AW170">
        <v>2</v>
      </c>
      <c r="AX170">
        <v>9105200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</row>
    <row r="171" spans="1:75" ht="12.75">
      <c r="A171">
        <f>ROW(Source!A101)</f>
        <v>101</v>
      </c>
      <c r="B171">
        <v>9105202</v>
      </c>
      <c r="C171">
        <v>9105201</v>
      </c>
      <c r="D171">
        <v>5518582</v>
      </c>
      <c r="E171">
        <v>1</v>
      </c>
      <c r="F171">
        <v>1</v>
      </c>
      <c r="G171">
        <v>1</v>
      </c>
      <c r="H171">
        <v>1</v>
      </c>
      <c r="I171" t="s">
        <v>456</v>
      </c>
      <c r="K171" t="s">
        <v>457</v>
      </c>
      <c r="L171">
        <v>1369</v>
      </c>
      <c r="N171">
        <v>1013</v>
      </c>
      <c r="O171" t="s">
        <v>346</v>
      </c>
      <c r="P171" t="s">
        <v>346</v>
      </c>
      <c r="Q171">
        <v>1</v>
      </c>
      <c r="Y171">
        <v>1051.83</v>
      </c>
      <c r="AA171">
        <v>0</v>
      </c>
      <c r="AB171">
        <v>0</v>
      </c>
      <c r="AC171">
        <v>0</v>
      </c>
      <c r="AD171">
        <v>8.75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1051.83</v>
      </c>
      <c r="AV171">
        <v>1</v>
      </c>
      <c r="AW171">
        <v>2</v>
      </c>
      <c r="AX171">
        <v>9105223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</row>
    <row r="172" spans="1:75" ht="12.75">
      <c r="A172">
        <f>ROW(Source!A101)</f>
        <v>101</v>
      </c>
      <c r="B172">
        <v>9105203</v>
      </c>
      <c r="C172">
        <v>9105201</v>
      </c>
      <c r="D172">
        <v>121548</v>
      </c>
      <c r="E172">
        <v>1</v>
      </c>
      <c r="F172">
        <v>1</v>
      </c>
      <c r="G172">
        <v>1</v>
      </c>
      <c r="H172">
        <v>1</v>
      </c>
      <c r="I172" t="s">
        <v>29</v>
      </c>
      <c r="K172" t="s">
        <v>349</v>
      </c>
      <c r="L172">
        <v>608254</v>
      </c>
      <c r="N172">
        <v>1013</v>
      </c>
      <c r="O172" t="s">
        <v>350</v>
      </c>
      <c r="P172" t="s">
        <v>350</v>
      </c>
      <c r="Q172">
        <v>1</v>
      </c>
      <c r="Y172">
        <v>41.58</v>
      </c>
      <c r="AA172">
        <v>0</v>
      </c>
      <c r="AB172">
        <v>0</v>
      </c>
      <c r="AC172">
        <v>0</v>
      </c>
      <c r="AD172">
        <v>0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41.58</v>
      </c>
      <c r="AV172">
        <v>2</v>
      </c>
      <c r="AW172">
        <v>2</v>
      </c>
      <c r="AX172">
        <v>9105224</v>
      </c>
      <c r="AY172">
        <v>1</v>
      </c>
      <c r="AZ172">
        <v>0</v>
      </c>
      <c r="BA172">
        <v>172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</row>
    <row r="173" spans="1:75" ht="12.75">
      <c r="A173">
        <f>ROW(Source!A101)</f>
        <v>101</v>
      </c>
      <c r="B173">
        <v>9105204</v>
      </c>
      <c r="C173">
        <v>9105201</v>
      </c>
      <c r="D173">
        <v>5493705</v>
      </c>
      <c r="E173">
        <v>1</v>
      </c>
      <c r="F173">
        <v>1</v>
      </c>
      <c r="G173">
        <v>1</v>
      </c>
      <c r="H173">
        <v>2</v>
      </c>
      <c r="I173" t="s">
        <v>418</v>
      </c>
      <c r="J173" t="s">
        <v>419</v>
      </c>
      <c r="K173" t="s">
        <v>420</v>
      </c>
      <c r="L173">
        <v>1368</v>
      </c>
      <c r="N173">
        <v>1011</v>
      </c>
      <c r="O173" t="s">
        <v>354</v>
      </c>
      <c r="P173" t="s">
        <v>354</v>
      </c>
      <c r="Q173">
        <v>1</v>
      </c>
      <c r="Y173">
        <v>34.99</v>
      </c>
      <c r="AA173">
        <v>0</v>
      </c>
      <c r="AB173">
        <v>86.4</v>
      </c>
      <c r="AC173">
        <v>13.5</v>
      </c>
      <c r="AD173">
        <v>0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34.99</v>
      </c>
      <c r="AV173">
        <v>0</v>
      </c>
      <c r="AW173">
        <v>2</v>
      </c>
      <c r="AX173">
        <v>9105225</v>
      </c>
      <c r="AY173">
        <v>1</v>
      </c>
      <c r="AZ173">
        <v>0</v>
      </c>
      <c r="BA173">
        <v>173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</row>
    <row r="174" spans="1:75" ht="12.75">
      <c r="A174">
        <f>ROW(Source!A101)</f>
        <v>101</v>
      </c>
      <c r="B174">
        <v>9105205</v>
      </c>
      <c r="C174">
        <v>9105201</v>
      </c>
      <c r="D174">
        <v>5493882</v>
      </c>
      <c r="E174">
        <v>1</v>
      </c>
      <c r="F174">
        <v>1</v>
      </c>
      <c r="G174">
        <v>1</v>
      </c>
      <c r="H174">
        <v>2</v>
      </c>
      <c r="I174" t="s">
        <v>421</v>
      </c>
      <c r="J174" t="s">
        <v>422</v>
      </c>
      <c r="K174" t="s">
        <v>423</v>
      </c>
      <c r="L174">
        <v>1368</v>
      </c>
      <c r="N174">
        <v>1011</v>
      </c>
      <c r="O174" t="s">
        <v>354</v>
      </c>
      <c r="P174" t="s">
        <v>354</v>
      </c>
      <c r="Q174">
        <v>1</v>
      </c>
      <c r="Y174">
        <v>2.59</v>
      </c>
      <c r="AA174">
        <v>0</v>
      </c>
      <c r="AB174">
        <v>112</v>
      </c>
      <c r="AC174">
        <v>13.5</v>
      </c>
      <c r="AD174">
        <v>0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2.59</v>
      </c>
      <c r="AV174">
        <v>0</v>
      </c>
      <c r="AW174">
        <v>2</v>
      </c>
      <c r="AX174">
        <v>9105226</v>
      </c>
      <c r="AY174">
        <v>1</v>
      </c>
      <c r="AZ174">
        <v>0</v>
      </c>
      <c r="BA174">
        <v>174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</row>
    <row r="175" spans="1:75" ht="12.75">
      <c r="A175">
        <f>ROW(Source!A101)</f>
        <v>101</v>
      </c>
      <c r="B175">
        <v>9105206</v>
      </c>
      <c r="C175">
        <v>9105201</v>
      </c>
      <c r="D175">
        <v>5494044</v>
      </c>
      <c r="E175">
        <v>1</v>
      </c>
      <c r="F175">
        <v>1</v>
      </c>
      <c r="G175">
        <v>1</v>
      </c>
      <c r="H175">
        <v>2</v>
      </c>
      <c r="I175" t="s">
        <v>401</v>
      </c>
      <c r="J175" t="s">
        <v>402</v>
      </c>
      <c r="K175" t="s">
        <v>403</v>
      </c>
      <c r="L175">
        <v>1368</v>
      </c>
      <c r="N175">
        <v>1011</v>
      </c>
      <c r="O175" t="s">
        <v>354</v>
      </c>
      <c r="P175" t="s">
        <v>354</v>
      </c>
      <c r="Q175">
        <v>1</v>
      </c>
      <c r="Y175">
        <v>0.27</v>
      </c>
      <c r="AA175">
        <v>0</v>
      </c>
      <c r="AB175">
        <v>90</v>
      </c>
      <c r="AC175">
        <v>10.06</v>
      </c>
      <c r="AD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T175">
        <v>0.27</v>
      </c>
      <c r="AV175">
        <v>0</v>
      </c>
      <c r="AW175">
        <v>2</v>
      </c>
      <c r="AX175">
        <v>9105227</v>
      </c>
      <c r="AY175">
        <v>1</v>
      </c>
      <c r="AZ175">
        <v>0</v>
      </c>
      <c r="BA175">
        <v>175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</row>
    <row r="176" spans="1:75" ht="12.75">
      <c r="A176">
        <f>ROW(Source!A101)</f>
        <v>101</v>
      </c>
      <c r="B176">
        <v>9105207</v>
      </c>
      <c r="C176">
        <v>9105201</v>
      </c>
      <c r="D176">
        <v>5494274</v>
      </c>
      <c r="E176">
        <v>1</v>
      </c>
      <c r="F176">
        <v>1</v>
      </c>
      <c r="G176">
        <v>1</v>
      </c>
      <c r="H176">
        <v>2</v>
      </c>
      <c r="I176" t="s">
        <v>424</v>
      </c>
      <c r="J176" t="s">
        <v>425</v>
      </c>
      <c r="K176" t="s">
        <v>426</v>
      </c>
      <c r="L176">
        <v>1368</v>
      </c>
      <c r="N176">
        <v>1011</v>
      </c>
      <c r="O176" t="s">
        <v>354</v>
      </c>
      <c r="P176" t="s">
        <v>354</v>
      </c>
      <c r="Q176">
        <v>1</v>
      </c>
      <c r="Y176">
        <v>83.3</v>
      </c>
      <c r="AA176">
        <v>0</v>
      </c>
      <c r="AB176">
        <v>8.1</v>
      </c>
      <c r="AC176">
        <v>0</v>
      </c>
      <c r="AD176">
        <v>0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83.3</v>
      </c>
      <c r="AV176">
        <v>0</v>
      </c>
      <c r="AW176">
        <v>2</v>
      </c>
      <c r="AX176">
        <v>9105228</v>
      </c>
      <c r="AY176">
        <v>1</v>
      </c>
      <c r="AZ176">
        <v>0</v>
      </c>
      <c r="BA176">
        <v>176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</row>
    <row r="177" spans="1:75" ht="12.75">
      <c r="A177">
        <f>ROW(Source!A101)</f>
        <v>101</v>
      </c>
      <c r="B177">
        <v>9105208</v>
      </c>
      <c r="C177">
        <v>9105201</v>
      </c>
      <c r="D177">
        <v>5494999</v>
      </c>
      <c r="E177">
        <v>1</v>
      </c>
      <c r="F177">
        <v>1</v>
      </c>
      <c r="G177">
        <v>1</v>
      </c>
      <c r="H177">
        <v>2</v>
      </c>
      <c r="I177" t="s">
        <v>358</v>
      </c>
      <c r="J177" t="s">
        <v>359</v>
      </c>
      <c r="K177" t="s">
        <v>360</v>
      </c>
      <c r="L177">
        <v>1368</v>
      </c>
      <c r="N177">
        <v>1011</v>
      </c>
      <c r="O177" t="s">
        <v>354</v>
      </c>
      <c r="P177" t="s">
        <v>354</v>
      </c>
      <c r="Q177">
        <v>1</v>
      </c>
      <c r="Y177">
        <v>53.55</v>
      </c>
      <c r="AA177">
        <v>0</v>
      </c>
      <c r="AB177">
        <v>1.9</v>
      </c>
      <c r="AC177">
        <v>0</v>
      </c>
      <c r="AD177">
        <v>0</v>
      </c>
      <c r="AN177">
        <v>0</v>
      </c>
      <c r="AO177">
        <v>1</v>
      </c>
      <c r="AP177">
        <v>0</v>
      </c>
      <c r="AQ177">
        <v>0</v>
      </c>
      <c r="AR177">
        <v>0</v>
      </c>
      <c r="AT177">
        <v>53.55</v>
      </c>
      <c r="AV177">
        <v>0</v>
      </c>
      <c r="AW177">
        <v>2</v>
      </c>
      <c r="AX177">
        <v>9105229</v>
      </c>
      <c r="AY177">
        <v>1</v>
      </c>
      <c r="AZ177">
        <v>0</v>
      </c>
      <c r="BA177">
        <v>177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</row>
    <row r="178" spans="1:75" ht="12.75">
      <c r="A178">
        <f>ROW(Source!A101)</f>
        <v>101</v>
      </c>
      <c r="B178">
        <v>9105209</v>
      </c>
      <c r="C178">
        <v>9105201</v>
      </c>
      <c r="D178">
        <v>5496502</v>
      </c>
      <c r="E178">
        <v>1</v>
      </c>
      <c r="F178">
        <v>1</v>
      </c>
      <c r="G178">
        <v>1</v>
      </c>
      <c r="H178">
        <v>2</v>
      </c>
      <c r="I178" t="s">
        <v>427</v>
      </c>
      <c r="J178" t="s">
        <v>428</v>
      </c>
      <c r="K178" t="s">
        <v>429</v>
      </c>
      <c r="L178">
        <v>1368</v>
      </c>
      <c r="N178">
        <v>1011</v>
      </c>
      <c r="O178" t="s">
        <v>354</v>
      </c>
      <c r="P178" t="s">
        <v>354</v>
      </c>
      <c r="Q178">
        <v>1</v>
      </c>
      <c r="Y178">
        <v>1.84</v>
      </c>
      <c r="AA178">
        <v>0</v>
      </c>
      <c r="AB178">
        <v>3.27</v>
      </c>
      <c r="AC178">
        <v>0</v>
      </c>
      <c r="AD178">
        <v>0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1.84</v>
      </c>
      <c r="AV178">
        <v>0</v>
      </c>
      <c r="AW178">
        <v>2</v>
      </c>
      <c r="AX178">
        <v>9105230</v>
      </c>
      <c r="AY178">
        <v>1</v>
      </c>
      <c r="AZ178">
        <v>0</v>
      </c>
      <c r="BA178">
        <v>178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</row>
    <row r="179" spans="1:75" ht="12.75">
      <c r="A179">
        <f>ROW(Source!A101)</f>
        <v>101</v>
      </c>
      <c r="B179">
        <v>9105210</v>
      </c>
      <c r="C179">
        <v>9105201</v>
      </c>
      <c r="D179">
        <v>5496870</v>
      </c>
      <c r="E179">
        <v>1</v>
      </c>
      <c r="F179">
        <v>1</v>
      </c>
      <c r="G179">
        <v>1</v>
      </c>
      <c r="H179">
        <v>2</v>
      </c>
      <c r="I179" t="s">
        <v>367</v>
      </c>
      <c r="J179" t="s">
        <v>368</v>
      </c>
      <c r="K179" t="s">
        <v>369</v>
      </c>
      <c r="L179">
        <v>1368</v>
      </c>
      <c r="N179">
        <v>1011</v>
      </c>
      <c r="O179" t="s">
        <v>354</v>
      </c>
      <c r="P179" t="s">
        <v>354</v>
      </c>
      <c r="Q179">
        <v>1</v>
      </c>
      <c r="Y179">
        <v>3.73</v>
      </c>
      <c r="AA179">
        <v>0</v>
      </c>
      <c r="AB179">
        <v>75.4</v>
      </c>
      <c r="AC179">
        <v>0</v>
      </c>
      <c r="AD179">
        <v>0</v>
      </c>
      <c r="AN179">
        <v>0</v>
      </c>
      <c r="AO179">
        <v>1</v>
      </c>
      <c r="AP179">
        <v>0</v>
      </c>
      <c r="AQ179">
        <v>0</v>
      </c>
      <c r="AR179">
        <v>0</v>
      </c>
      <c r="AT179">
        <v>3.73</v>
      </c>
      <c r="AV179">
        <v>0</v>
      </c>
      <c r="AW179">
        <v>2</v>
      </c>
      <c r="AX179">
        <v>9105231</v>
      </c>
      <c r="AY179">
        <v>1</v>
      </c>
      <c r="AZ179">
        <v>0</v>
      </c>
      <c r="BA179">
        <v>179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</row>
    <row r="180" spans="1:75" ht="12.75">
      <c r="A180">
        <f>ROW(Source!A101)</f>
        <v>101</v>
      </c>
      <c r="B180">
        <v>9105211</v>
      </c>
      <c r="C180">
        <v>9105201</v>
      </c>
      <c r="D180">
        <v>5440985</v>
      </c>
      <c r="E180">
        <v>1</v>
      </c>
      <c r="F180">
        <v>1</v>
      </c>
      <c r="G180">
        <v>1</v>
      </c>
      <c r="H180">
        <v>3</v>
      </c>
      <c r="I180" t="s">
        <v>430</v>
      </c>
      <c r="J180" t="s">
        <v>431</v>
      </c>
      <c r="K180" t="s">
        <v>432</v>
      </c>
      <c r="L180">
        <v>1348</v>
      </c>
      <c r="N180">
        <v>1009</v>
      </c>
      <c r="O180" t="s">
        <v>45</v>
      </c>
      <c r="P180" t="s">
        <v>45</v>
      </c>
      <c r="Q180">
        <v>1000</v>
      </c>
      <c r="Y180">
        <v>0.074</v>
      </c>
      <c r="AA180">
        <v>734.5</v>
      </c>
      <c r="AB180">
        <v>0</v>
      </c>
      <c r="AC180">
        <v>0</v>
      </c>
      <c r="AD180">
        <v>0</v>
      </c>
      <c r="AN180">
        <v>0</v>
      </c>
      <c r="AO180">
        <v>1</v>
      </c>
      <c r="AP180">
        <v>0</v>
      </c>
      <c r="AQ180">
        <v>0</v>
      </c>
      <c r="AR180">
        <v>0</v>
      </c>
      <c r="AT180">
        <v>0.074</v>
      </c>
      <c r="AV180">
        <v>0</v>
      </c>
      <c r="AW180">
        <v>2</v>
      </c>
      <c r="AX180">
        <v>9105232</v>
      </c>
      <c r="AY180">
        <v>1</v>
      </c>
      <c r="AZ180">
        <v>0</v>
      </c>
      <c r="BA180">
        <v>180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</row>
    <row r="181" spans="1:75" ht="12.75">
      <c r="A181">
        <f>ROW(Source!A101)</f>
        <v>101</v>
      </c>
      <c r="B181">
        <v>9105212</v>
      </c>
      <c r="C181">
        <v>9105201</v>
      </c>
      <c r="D181">
        <v>5442986</v>
      </c>
      <c r="E181">
        <v>1</v>
      </c>
      <c r="F181">
        <v>1</v>
      </c>
      <c r="G181">
        <v>1</v>
      </c>
      <c r="H181">
        <v>3</v>
      </c>
      <c r="I181" t="s">
        <v>433</v>
      </c>
      <c r="J181" t="s">
        <v>434</v>
      </c>
      <c r="K181" t="s">
        <v>435</v>
      </c>
      <c r="L181">
        <v>1348</v>
      </c>
      <c r="N181">
        <v>1009</v>
      </c>
      <c r="O181" t="s">
        <v>45</v>
      </c>
      <c r="P181" t="s">
        <v>45</v>
      </c>
      <c r="Q181">
        <v>1000</v>
      </c>
      <c r="Y181">
        <v>0.1</v>
      </c>
      <c r="AA181">
        <v>9750</v>
      </c>
      <c r="AB181">
        <v>0</v>
      </c>
      <c r="AC181">
        <v>0</v>
      </c>
      <c r="AD181">
        <v>0</v>
      </c>
      <c r="AN181">
        <v>0</v>
      </c>
      <c r="AO181">
        <v>1</v>
      </c>
      <c r="AP181">
        <v>0</v>
      </c>
      <c r="AQ181">
        <v>0</v>
      </c>
      <c r="AR181">
        <v>0</v>
      </c>
      <c r="AT181">
        <v>0.1</v>
      </c>
      <c r="AV181">
        <v>0</v>
      </c>
      <c r="AW181">
        <v>2</v>
      </c>
      <c r="AX181">
        <v>9105233</v>
      </c>
      <c r="AY181">
        <v>1</v>
      </c>
      <c r="AZ181">
        <v>0</v>
      </c>
      <c r="BA181">
        <v>181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</row>
    <row r="182" spans="1:75" ht="12.75">
      <c r="A182">
        <f>ROW(Source!A101)</f>
        <v>101</v>
      </c>
      <c r="B182">
        <v>9105213</v>
      </c>
      <c r="C182">
        <v>9105201</v>
      </c>
      <c r="D182">
        <v>5443211</v>
      </c>
      <c r="E182">
        <v>1</v>
      </c>
      <c r="F182">
        <v>1</v>
      </c>
      <c r="G182">
        <v>1</v>
      </c>
      <c r="H182">
        <v>3</v>
      </c>
      <c r="I182" t="s">
        <v>458</v>
      </c>
      <c r="J182" t="s">
        <v>459</v>
      </c>
      <c r="K182" t="s">
        <v>460</v>
      </c>
      <c r="L182">
        <v>1348</v>
      </c>
      <c r="N182">
        <v>1009</v>
      </c>
      <c r="O182" t="s">
        <v>45</v>
      </c>
      <c r="P182" t="s">
        <v>45</v>
      </c>
      <c r="Q182">
        <v>1000</v>
      </c>
      <c r="Y182">
        <v>0.12</v>
      </c>
      <c r="AA182">
        <v>9040</v>
      </c>
      <c r="AB182">
        <v>0</v>
      </c>
      <c r="AC182">
        <v>0</v>
      </c>
      <c r="AD182">
        <v>0</v>
      </c>
      <c r="AN182">
        <v>0</v>
      </c>
      <c r="AO182">
        <v>1</v>
      </c>
      <c r="AP182">
        <v>0</v>
      </c>
      <c r="AQ182">
        <v>0</v>
      </c>
      <c r="AR182">
        <v>0</v>
      </c>
      <c r="AT182">
        <v>0.12</v>
      </c>
      <c r="AV182">
        <v>0</v>
      </c>
      <c r="AW182">
        <v>2</v>
      </c>
      <c r="AX182">
        <v>9105234</v>
      </c>
      <c r="AY182">
        <v>1</v>
      </c>
      <c r="AZ182">
        <v>0</v>
      </c>
      <c r="BA182">
        <v>182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</row>
    <row r="183" spans="1:75" ht="12.75">
      <c r="A183">
        <f>ROW(Source!A101)</f>
        <v>101</v>
      </c>
      <c r="B183">
        <v>9105214</v>
      </c>
      <c r="C183">
        <v>9105201</v>
      </c>
      <c r="D183">
        <v>5443308</v>
      </c>
      <c r="E183">
        <v>1</v>
      </c>
      <c r="F183">
        <v>1</v>
      </c>
      <c r="G183">
        <v>1</v>
      </c>
      <c r="H183">
        <v>3</v>
      </c>
      <c r="I183" t="s">
        <v>439</v>
      </c>
      <c r="J183" t="s">
        <v>440</v>
      </c>
      <c r="K183" t="s">
        <v>441</v>
      </c>
      <c r="L183">
        <v>1348</v>
      </c>
      <c r="N183">
        <v>1009</v>
      </c>
      <c r="O183" t="s">
        <v>45</v>
      </c>
      <c r="P183" t="s">
        <v>45</v>
      </c>
      <c r="Q183">
        <v>1000</v>
      </c>
      <c r="Y183">
        <v>0.08600000000000001</v>
      </c>
      <c r="AA183">
        <v>11978</v>
      </c>
      <c r="AB183">
        <v>0</v>
      </c>
      <c r="AC183">
        <v>0</v>
      </c>
      <c r="AD183">
        <v>0</v>
      </c>
      <c r="AN183">
        <v>0</v>
      </c>
      <c r="AO183">
        <v>1</v>
      </c>
      <c r="AP183">
        <v>0</v>
      </c>
      <c r="AQ183">
        <v>0</v>
      </c>
      <c r="AR183">
        <v>0</v>
      </c>
      <c r="AT183">
        <v>0.08600000000000001</v>
      </c>
      <c r="AV183">
        <v>0</v>
      </c>
      <c r="AW183">
        <v>2</v>
      </c>
      <c r="AX183">
        <v>9105235</v>
      </c>
      <c r="AY183">
        <v>1</v>
      </c>
      <c r="AZ183">
        <v>0</v>
      </c>
      <c r="BA183">
        <v>183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</row>
    <row r="184" spans="1:75" ht="12.75">
      <c r="A184">
        <f>ROW(Source!A101)</f>
        <v>101</v>
      </c>
      <c r="B184">
        <v>9105215</v>
      </c>
      <c r="C184">
        <v>9105201</v>
      </c>
      <c r="D184">
        <v>5444407</v>
      </c>
      <c r="E184">
        <v>1</v>
      </c>
      <c r="F184">
        <v>1</v>
      </c>
      <c r="G184">
        <v>1</v>
      </c>
      <c r="H184">
        <v>3</v>
      </c>
      <c r="I184" t="s">
        <v>461</v>
      </c>
      <c r="J184" t="s">
        <v>462</v>
      </c>
      <c r="K184" t="s">
        <v>463</v>
      </c>
      <c r="L184">
        <v>1339</v>
      </c>
      <c r="N184">
        <v>1007</v>
      </c>
      <c r="O184" t="s">
        <v>32</v>
      </c>
      <c r="P184" t="s">
        <v>32</v>
      </c>
      <c r="Q184">
        <v>1</v>
      </c>
      <c r="Y184">
        <v>0.19</v>
      </c>
      <c r="AA184">
        <v>1287</v>
      </c>
      <c r="AB184">
        <v>0</v>
      </c>
      <c r="AC184">
        <v>0</v>
      </c>
      <c r="AD184">
        <v>0</v>
      </c>
      <c r="AN184">
        <v>0</v>
      </c>
      <c r="AO184">
        <v>1</v>
      </c>
      <c r="AP184">
        <v>0</v>
      </c>
      <c r="AQ184">
        <v>0</v>
      </c>
      <c r="AR184">
        <v>0</v>
      </c>
      <c r="AT184">
        <v>0.19</v>
      </c>
      <c r="AV184">
        <v>0</v>
      </c>
      <c r="AW184">
        <v>2</v>
      </c>
      <c r="AX184">
        <v>9105236</v>
      </c>
      <c r="AY184">
        <v>1</v>
      </c>
      <c r="AZ184">
        <v>0</v>
      </c>
      <c r="BA184">
        <v>184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</row>
    <row r="185" spans="1:75" ht="12.75">
      <c r="A185">
        <f>ROW(Source!A101)</f>
        <v>101</v>
      </c>
      <c r="B185">
        <v>9105216</v>
      </c>
      <c r="C185">
        <v>9105201</v>
      </c>
      <c r="D185">
        <v>5444478</v>
      </c>
      <c r="E185">
        <v>1</v>
      </c>
      <c r="F185">
        <v>1</v>
      </c>
      <c r="G185">
        <v>1</v>
      </c>
      <c r="H185">
        <v>3</v>
      </c>
      <c r="I185" t="s">
        <v>442</v>
      </c>
      <c r="J185" t="s">
        <v>443</v>
      </c>
      <c r="K185" t="s">
        <v>444</v>
      </c>
      <c r="L185">
        <v>1339</v>
      </c>
      <c r="N185">
        <v>1007</v>
      </c>
      <c r="O185" t="s">
        <v>32</v>
      </c>
      <c r="P185" t="s">
        <v>32</v>
      </c>
      <c r="Q185">
        <v>1</v>
      </c>
      <c r="Y185">
        <v>2.2</v>
      </c>
      <c r="AA185">
        <v>1056</v>
      </c>
      <c r="AB185">
        <v>0</v>
      </c>
      <c r="AC185">
        <v>0</v>
      </c>
      <c r="AD185">
        <v>0</v>
      </c>
      <c r="AN185">
        <v>0</v>
      </c>
      <c r="AO185">
        <v>1</v>
      </c>
      <c r="AP185">
        <v>0</v>
      </c>
      <c r="AQ185">
        <v>0</v>
      </c>
      <c r="AR185">
        <v>0</v>
      </c>
      <c r="AT185">
        <v>2.2</v>
      </c>
      <c r="AV185">
        <v>0</v>
      </c>
      <c r="AW185">
        <v>2</v>
      </c>
      <c r="AX185">
        <v>9105237</v>
      </c>
      <c r="AY185">
        <v>1</v>
      </c>
      <c r="AZ185">
        <v>0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</row>
    <row r="186" spans="1:75" ht="12.75">
      <c r="A186">
        <f>ROW(Source!A101)</f>
        <v>101</v>
      </c>
      <c r="B186">
        <v>9105217</v>
      </c>
      <c r="C186">
        <v>9105201</v>
      </c>
      <c r="D186">
        <v>5458980</v>
      </c>
      <c r="E186">
        <v>1</v>
      </c>
      <c r="F186">
        <v>1</v>
      </c>
      <c r="G186">
        <v>1</v>
      </c>
      <c r="H186">
        <v>3</v>
      </c>
      <c r="I186" t="s">
        <v>392</v>
      </c>
      <c r="J186" t="s">
        <v>393</v>
      </c>
      <c r="K186" t="s">
        <v>394</v>
      </c>
      <c r="L186">
        <v>1327</v>
      </c>
      <c r="N186">
        <v>1005</v>
      </c>
      <c r="O186" t="s">
        <v>395</v>
      </c>
      <c r="P186" t="s">
        <v>395</v>
      </c>
      <c r="Q186">
        <v>1</v>
      </c>
      <c r="Y186">
        <v>103</v>
      </c>
      <c r="AA186">
        <v>35.53</v>
      </c>
      <c r="AB186">
        <v>0</v>
      </c>
      <c r="AC186">
        <v>0</v>
      </c>
      <c r="AD186">
        <v>0</v>
      </c>
      <c r="AN186">
        <v>0</v>
      </c>
      <c r="AO186">
        <v>1</v>
      </c>
      <c r="AP186">
        <v>0</v>
      </c>
      <c r="AQ186">
        <v>0</v>
      </c>
      <c r="AR186">
        <v>0</v>
      </c>
      <c r="AT186">
        <v>103</v>
      </c>
      <c r="AV186">
        <v>0</v>
      </c>
      <c r="AW186">
        <v>2</v>
      </c>
      <c r="AX186">
        <v>9105238</v>
      </c>
      <c r="AY186">
        <v>1</v>
      </c>
      <c r="AZ186">
        <v>0</v>
      </c>
      <c r="BA186">
        <v>186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</row>
    <row r="187" spans="1:75" ht="12.75">
      <c r="A187">
        <f>ROW(Source!A101)</f>
        <v>101</v>
      </c>
      <c r="B187">
        <v>9105222</v>
      </c>
      <c r="C187">
        <v>9105201</v>
      </c>
      <c r="D187">
        <v>5459185</v>
      </c>
      <c r="E187">
        <v>1</v>
      </c>
      <c r="F187">
        <v>1</v>
      </c>
      <c r="G187">
        <v>1</v>
      </c>
      <c r="H187">
        <v>3</v>
      </c>
      <c r="I187" t="s">
        <v>43</v>
      </c>
      <c r="J187" t="s">
        <v>46</v>
      </c>
      <c r="K187" t="s">
        <v>44</v>
      </c>
      <c r="L187">
        <v>1348</v>
      </c>
      <c r="N187">
        <v>1009</v>
      </c>
      <c r="O187" t="s">
        <v>45</v>
      </c>
      <c r="P187" t="s">
        <v>45</v>
      </c>
      <c r="Q187">
        <v>1000</v>
      </c>
      <c r="Y187">
        <v>10.6875</v>
      </c>
      <c r="AA187">
        <v>7241.79</v>
      </c>
      <c r="AB187">
        <v>0</v>
      </c>
      <c r="AC187">
        <v>0</v>
      </c>
      <c r="AD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T187">
        <v>10.6875</v>
      </c>
      <c r="AV187">
        <v>0</v>
      </c>
      <c r="AW187">
        <v>2</v>
      </c>
      <c r="AX187">
        <v>9105243</v>
      </c>
      <c r="AY187">
        <v>1</v>
      </c>
      <c r="AZ187">
        <v>0</v>
      </c>
      <c r="BA187">
        <v>187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</row>
    <row r="188" spans="1:75" ht="12.75">
      <c r="A188">
        <f>ROW(Source!A101)</f>
        <v>101</v>
      </c>
      <c r="B188">
        <v>9105219</v>
      </c>
      <c r="C188">
        <v>9105201</v>
      </c>
      <c r="D188">
        <v>5459281</v>
      </c>
      <c r="E188">
        <v>1</v>
      </c>
      <c r="F188">
        <v>1</v>
      </c>
      <c r="G188">
        <v>1</v>
      </c>
      <c r="H188">
        <v>3</v>
      </c>
      <c r="I188" t="s">
        <v>76</v>
      </c>
      <c r="J188" t="s">
        <v>78</v>
      </c>
      <c r="K188" t="s">
        <v>77</v>
      </c>
      <c r="L188">
        <v>1348</v>
      </c>
      <c r="N188">
        <v>1009</v>
      </c>
      <c r="O188" t="s">
        <v>45</v>
      </c>
      <c r="P188" t="s">
        <v>45</v>
      </c>
      <c r="Q188">
        <v>1000</v>
      </c>
      <c r="Y188">
        <v>-10.12</v>
      </c>
      <c r="AA188">
        <v>5650</v>
      </c>
      <c r="AB188">
        <v>0</v>
      </c>
      <c r="AC188">
        <v>0</v>
      </c>
      <c r="AD188">
        <v>0</v>
      </c>
      <c r="AN188">
        <v>0</v>
      </c>
      <c r="AO188">
        <v>1</v>
      </c>
      <c r="AP188">
        <v>0</v>
      </c>
      <c r="AQ188">
        <v>0</v>
      </c>
      <c r="AR188">
        <v>0</v>
      </c>
      <c r="AT188">
        <v>-10.12</v>
      </c>
      <c r="AV188">
        <v>0</v>
      </c>
      <c r="AW188">
        <v>2</v>
      </c>
      <c r="AX188">
        <v>9105240</v>
      </c>
      <c r="AY188">
        <v>1</v>
      </c>
      <c r="AZ188">
        <v>0</v>
      </c>
      <c r="BA188">
        <v>188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</row>
    <row r="189" spans="1:75" ht="12.75">
      <c r="A189">
        <f>ROW(Source!A101)</f>
        <v>101</v>
      </c>
      <c r="B189">
        <v>9105220</v>
      </c>
      <c r="C189">
        <v>9105201</v>
      </c>
      <c r="D189">
        <v>5467008</v>
      </c>
      <c r="E189">
        <v>1</v>
      </c>
      <c r="F189">
        <v>1</v>
      </c>
      <c r="G189">
        <v>1</v>
      </c>
      <c r="H189">
        <v>3</v>
      </c>
      <c r="I189" t="s">
        <v>80</v>
      </c>
      <c r="J189" t="s">
        <v>82</v>
      </c>
      <c r="K189" t="s">
        <v>81</v>
      </c>
      <c r="L189">
        <v>1339</v>
      </c>
      <c r="N189">
        <v>1007</v>
      </c>
      <c r="O189" t="s">
        <v>32</v>
      </c>
      <c r="P189" t="s">
        <v>32</v>
      </c>
      <c r="Q189">
        <v>1</v>
      </c>
      <c r="Y189">
        <v>-101.5</v>
      </c>
      <c r="AA189">
        <v>665</v>
      </c>
      <c r="AB189">
        <v>0</v>
      </c>
      <c r="AC189">
        <v>0</v>
      </c>
      <c r="AD189">
        <v>0</v>
      </c>
      <c r="AN189">
        <v>0</v>
      </c>
      <c r="AO189">
        <v>1</v>
      </c>
      <c r="AP189">
        <v>0</v>
      </c>
      <c r="AQ189">
        <v>0</v>
      </c>
      <c r="AR189">
        <v>0</v>
      </c>
      <c r="AT189">
        <v>-101.5</v>
      </c>
      <c r="AV189">
        <v>0</v>
      </c>
      <c r="AW189">
        <v>2</v>
      </c>
      <c r="AX189">
        <v>9105241</v>
      </c>
      <c r="AY189">
        <v>1</v>
      </c>
      <c r="AZ189">
        <v>0</v>
      </c>
      <c r="BA189">
        <v>189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</row>
    <row r="190" spans="1:75" ht="12.75">
      <c r="A190">
        <f>ROW(Source!A101)</f>
        <v>101</v>
      </c>
      <c r="B190">
        <v>9105218</v>
      </c>
      <c r="C190">
        <v>9105201</v>
      </c>
      <c r="D190">
        <v>5470416</v>
      </c>
      <c r="E190">
        <v>1</v>
      </c>
      <c r="F190">
        <v>1</v>
      </c>
      <c r="G190">
        <v>1</v>
      </c>
      <c r="H190">
        <v>3</v>
      </c>
      <c r="I190" t="s">
        <v>413</v>
      </c>
      <c r="J190" t="s">
        <v>414</v>
      </c>
      <c r="K190" t="s">
        <v>415</v>
      </c>
      <c r="L190">
        <v>1339</v>
      </c>
      <c r="N190">
        <v>1007</v>
      </c>
      <c r="O190" t="s">
        <v>32</v>
      </c>
      <c r="P190" t="s">
        <v>32</v>
      </c>
      <c r="Q190">
        <v>1</v>
      </c>
      <c r="Y190">
        <v>0.223</v>
      </c>
      <c r="AA190">
        <v>2.44</v>
      </c>
      <c r="AB190">
        <v>0</v>
      </c>
      <c r="AC190">
        <v>0</v>
      </c>
      <c r="AD190">
        <v>0</v>
      </c>
      <c r="AN190">
        <v>0</v>
      </c>
      <c r="AO190">
        <v>1</v>
      </c>
      <c r="AP190">
        <v>0</v>
      </c>
      <c r="AQ190">
        <v>0</v>
      </c>
      <c r="AR190">
        <v>0</v>
      </c>
      <c r="AT190">
        <v>0.223</v>
      </c>
      <c r="AV190">
        <v>0</v>
      </c>
      <c r="AW190">
        <v>2</v>
      </c>
      <c r="AX190">
        <v>9105239</v>
      </c>
      <c r="AY190">
        <v>1</v>
      </c>
      <c r="AZ190">
        <v>0</v>
      </c>
      <c r="BA190">
        <v>191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</row>
    <row r="191" spans="1:75" ht="12.75">
      <c r="A191">
        <f>ROW(Source!A101)</f>
        <v>101</v>
      </c>
      <c r="B191">
        <v>9105221</v>
      </c>
      <c r="C191">
        <v>9105201</v>
      </c>
      <c r="D191">
        <v>0</v>
      </c>
      <c r="E191">
        <v>0</v>
      </c>
      <c r="F191">
        <v>1</v>
      </c>
      <c r="G191">
        <v>1</v>
      </c>
      <c r="H191">
        <v>3</v>
      </c>
      <c r="I191" t="s">
        <v>56</v>
      </c>
      <c r="J191" t="s">
        <v>58</v>
      </c>
      <c r="K191" t="s">
        <v>57</v>
      </c>
      <c r="L191">
        <v>1339</v>
      </c>
      <c r="N191">
        <v>1007</v>
      </c>
      <c r="O191" t="s">
        <v>32</v>
      </c>
      <c r="P191" t="s">
        <v>32</v>
      </c>
      <c r="Q191">
        <v>1</v>
      </c>
      <c r="Y191">
        <v>101.5</v>
      </c>
      <c r="AA191">
        <v>3855.93</v>
      </c>
      <c r="AB191">
        <v>0</v>
      </c>
      <c r="AC191">
        <v>0</v>
      </c>
      <c r="AD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T191">
        <v>101.5</v>
      </c>
      <c r="AV191">
        <v>0</v>
      </c>
      <c r="AW191">
        <v>1</v>
      </c>
      <c r="AX191">
        <v>-1</v>
      </c>
      <c r="AY191">
        <v>0</v>
      </c>
      <c r="AZ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</row>
    <row r="192" spans="1:75" ht="12.75">
      <c r="A192">
        <f>ROW(Source!A106)</f>
        <v>106</v>
      </c>
      <c r="B192">
        <v>9105249</v>
      </c>
      <c r="C192">
        <v>9105248</v>
      </c>
      <c r="D192">
        <v>5518291</v>
      </c>
      <c r="E192">
        <v>1</v>
      </c>
      <c r="F192">
        <v>1</v>
      </c>
      <c r="G192">
        <v>1</v>
      </c>
      <c r="H192">
        <v>1</v>
      </c>
      <c r="I192" t="s">
        <v>474</v>
      </c>
      <c r="K192" t="s">
        <v>475</v>
      </c>
      <c r="L192">
        <v>1369</v>
      </c>
      <c r="N192">
        <v>1013</v>
      </c>
      <c r="O192" t="s">
        <v>346</v>
      </c>
      <c r="P192" t="s">
        <v>346</v>
      </c>
      <c r="Q192">
        <v>1</v>
      </c>
      <c r="Y192">
        <v>21.2</v>
      </c>
      <c r="AA192">
        <v>0</v>
      </c>
      <c r="AB192">
        <v>0</v>
      </c>
      <c r="AC192">
        <v>0</v>
      </c>
      <c r="AD192">
        <v>9.52</v>
      </c>
      <c r="AN192">
        <v>0</v>
      </c>
      <c r="AO192">
        <v>1</v>
      </c>
      <c r="AP192">
        <v>0</v>
      </c>
      <c r="AQ192">
        <v>0</v>
      </c>
      <c r="AR192">
        <v>0</v>
      </c>
      <c r="AT192">
        <v>21.2</v>
      </c>
      <c r="AV192">
        <v>1</v>
      </c>
      <c r="AW192">
        <v>2</v>
      </c>
      <c r="AX192">
        <v>9105257</v>
      </c>
      <c r="AY192">
        <v>1</v>
      </c>
      <c r="AZ192">
        <v>0</v>
      </c>
      <c r="BA192">
        <v>192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</row>
    <row r="193" spans="1:75" ht="12.75">
      <c r="A193">
        <f>ROW(Source!A106)</f>
        <v>106</v>
      </c>
      <c r="B193">
        <v>9105250</v>
      </c>
      <c r="C193">
        <v>9105248</v>
      </c>
      <c r="D193">
        <v>121548</v>
      </c>
      <c r="E193">
        <v>1</v>
      </c>
      <c r="F193">
        <v>1</v>
      </c>
      <c r="G193">
        <v>1</v>
      </c>
      <c r="H193">
        <v>1</v>
      </c>
      <c r="I193" t="s">
        <v>29</v>
      </c>
      <c r="K193" t="s">
        <v>349</v>
      </c>
      <c r="L193">
        <v>608254</v>
      </c>
      <c r="N193">
        <v>1013</v>
      </c>
      <c r="O193" t="s">
        <v>350</v>
      </c>
      <c r="P193" t="s">
        <v>350</v>
      </c>
      <c r="Q193">
        <v>1</v>
      </c>
      <c r="Y193">
        <v>0.2</v>
      </c>
      <c r="AA193">
        <v>0</v>
      </c>
      <c r="AB193">
        <v>0</v>
      </c>
      <c r="AC193">
        <v>0</v>
      </c>
      <c r="AD193">
        <v>0</v>
      </c>
      <c r="AN193">
        <v>0</v>
      </c>
      <c r="AO193">
        <v>1</v>
      </c>
      <c r="AP193">
        <v>0</v>
      </c>
      <c r="AQ193">
        <v>0</v>
      </c>
      <c r="AR193">
        <v>0</v>
      </c>
      <c r="AT193">
        <v>0.2</v>
      </c>
      <c r="AV193">
        <v>2</v>
      </c>
      <c r="AW193">
        <v>2</v>
      </c>
      <c r="AX193">
        <v>9105258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</row>
    <row r="194" spans="1:75" ht="12.75">
      <c r="A194">
        <f>ROW(Source!A106)</f>
        <v>106</v>
      </c>
      <c r="B194">
        <v>9105251</v>
      </c>
      <c r="C194">
        <v>9105248</v>
      </c>
      <c r="D194">
        <v>5495111</v>
      </c>
      <c r="E194">
        <v>1</v>
      </c>
      <c r="F194">
        <v>1</v>
      </c>
      <c r="G194">
        <v>1</v>
      </c>
      <c r="H194">
        <v>2</v>
      </c>
      <c r="I194" t="s">
        <v>476</v>
      </c>
      <c r="J194" t="s">
        <v>477</v>
      </c>
      <c r="K194" t="s">
        <v>478</v>
      </c>
      <c r="L194">
        <v>1368</v>
      </c>
      <c r="N194">
        <v>1011</v>
      </c>
      <c r="O194" t="s">
        <v>354</v>
      </c>
      <c r="P194" t="s">
        <v>354</v>
      </c>
      <c r="Q194">
        <v>1</v>
      </c>
      <c r="Y194">
        <v>1.95</v>
      </c>
      <c r="AA194">
        <v>0</v>
      </c>
      <c r="AB194">
        <v>30</v>
      </c>
      <c r="AC194">
        <v>0</v>
      </c>
      <c r="AD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T194">
        <v>1.95</v>
      </c>
      <c r="AV194">
        <v>0</v>
      </c>
      <c r="AW194">
        <v>2</v>
      </c>
      <c r="AX194">
        <v>9105259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</row>
    <row r="195" spans="1:75" ht="12.75">
      <c r="A195">
        <f>ROW(Source!A106)</f>
        <v>106</v>
      </c>
      <c r="B195">
        <v>9105252</v>
      </c>
      <c r="C195">
        <v>9105248</v>
      </c>
      <c r="D195">
        <v>5496870</v>
      </c>
      <c r="E195">
        <v>1</v>
      </c>
      <c r="F195">
        <v>1</v>
      </c>
      <c r="G195">
        <v>1</v>
      </c>
      <c r="H195">
        <v>2</v>
      </c>
      <c r="I195" t="s">
        <v>367</v>
      </c>
      <c r="J195" t="s">
        <v>368</v>
      </c>
      <c r="K195" t="s">
        <v>369</v>
      </c>
      <c r="L195">
        <v>1368</v>
      </c>
      <c r="N195">
        <v>1011</v>
      </c>
      <c r="O195" t="s">
        <v>354</v>
      </c>
      <c r="P195" t="s">
        <v>354</v>
      </c>
      <c r="Q195">
        <v>1</v>
      </c>
      <c r="Y195">
        <v>0.2</v>
      </c>
      <c r="AA195">
        <v>0</v>
      </c>
      <c r="AB195">
        <v>75.4</v>
      </c>
      <c r="AC195">
        <v>0</v>
      </c>
      <c r="AD195">
        <v>0</v>
      </c>
      <c r="AN195">
        <v>0</v>
      </c>
      <c r="AO195">
        <v>1</v>
      </c>
      <c r="AP195">
        <v>0</v>
      </c>
      <c r="AQ195">
        <v>0</v>
      </c>
      <c r="AR195">
        <v>0</v>
      </c>
      <c r="AT195">
        <v>0.2</v>
      </c>
      <c r="AV195">
        <v>0</v>
      </c>
      <c r="AW195">
        <v>2</v>
      </c>
      <c r="AX195">
        <v>9105260</v>
      </c>
      <c r="AY195">
        <v>1</v>
      </c>
      <c r="AZ195">
        <v>0</v>
      </c>
      <c r="BA195">
        <v>195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</row>
    <row r="196" spans="1:75" ht="12.75">
      <c r="A196">
        <f>ROW(Source!A106)</f>
        <v>106</v>
      </c>
      <c r="B196">
        <v>9105253</v>
      </c>
      <c r="C196">
        <v>9105248</v>
      </c>
      <c r="D196">
        <v>5440706</v>
      </c>
      <c r="E196">
        <v>1</v>
      </c>
      <c r="F196">
        <v>1</v>
      </c>
      <c r="G196">
        <v>1</v>
      </c>
      <c r="H196">
        <v>3</v>
      </c>
      <c r="I196" t="s">
        <v>479</v>
      </c>
      <c r="J196" t="s">
        <v>480</v>
      </c>
      <c r="K196" t="s">
        <v>481</v>
      </c>
      <c r="L196">
        <v>1348</v>
      </c>
      <c r="N196">
        <v>1009</v>
      </c>
      <c r="O196" t="s">
        <v>45</v>
      </c>
      <c r="P196" t="s">
        <v>45</v>
      </c>
      <c r="Q196">
        <v>1000</v>
      </c>
      <c r="Y196">
        <v>0.016</v>
      </c>
      <c r="AA196">
        <v>1383.1</v>
      </c>
      <c r="AB196">
        <v>0</v>
      </c>
      <c r="AC196">
        <v>0</v>
      </c>
      <c r="AD196">
        <v>0</v>
      </c>
      <c r="AN196">
        <v>0</v>
      </c>
      <c r="AO196">
        <v>1</v>
      </c>
      <c r="AP196">
        <v>0</v>
      </c>
      <c r="AQ196">
        <v>0</v>
      </c>
      <c r="AR196">
        <v>0</v>
      </c>
      <c r="AT196">
        <v>0.016</v>
      </c>
      <c r="AV196">
        <v>0</v>
      </c>
      <c r="AW196">
        <v>2</v>
      </c>
      <c r="AX196">
        <v>9105261</v>
      </c>
      <c r="AY196">
        <v>1</v>
      </c>
      <c r="AZ196">
        <v>0</v>
      </c>
      <c r="BA196">
        <v>196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</row>
    <row r="197" spans="1:75" ht="12.75">
      <c r="A197">
        <f>ROW(Source!A106)</f>
        <v>106</v>
      </c>
      <c r="B197">
        <v>9105254</v>
      </c>
      <c r="C197">
        <v>9105248</v>
      </c>
      <c r="D197">
        <v>5441069</v>
      </c>
      <c r="E197">
        <v>1</v>
      </c>
      <c r="F197">
        <v>1</v>
      </c>
      <c r="G197">
        <v>1</v>
      </c>
      <c r="H197">
        <v>3</v>
      </c>
      <c r="I197" t="s">
        <v>482</v>
      </c>
      <c r="J197" t="s">
        <v>483</v>
      </c>
      <c r="K197" t="s">
        <v>484</v>
      </c>
      <c r="L197">
        <v>1348</v>
      </c>
      <c r="N197">
        <v>1009</v>
      </c>
      <c r="O197" t="s">
        <v>45</v>
      </c>
      <c r="P197" t="s">
        <v>45</v>
      </c>
      <c r="Q197">
        <v>1000</v>
      </c>
      <c r="Y197">
        <v>0.024</v>
      </c>
      <c r="AA197">
        <v>2606.9</v>
      </c>
      <c r="AB197">
        <v>0</v>
      </c>
      <c r="AC197">
        <v>0</v>
      </c>
      <c r="AD197">
        <v>0</v>
      </c>
      <c r="AN197">
        <v>0</v>
      </c>
      <c r="AO197">
        <v>1</v>
      </c>
      <c r="AP197">
        <v>0</v>
      </c>
      <c r="AQ197">
        <v>0</v>
      </c>
      <c r="AR197">
        <v>0</v>
      </c>
      <c r="AT197">
        <v>0.024</v>
      </c>
      <c r="AV197">
        <v>0</v>
      </c>
      <c r="AW197">
        <v>2</v>
      </c>
      <c r="AX197">
        <v>9105262</v>
      </c>
      <c r="AY197">
        <v>1</v>
      </c>
      <c r="AZ197">
        <v>0</v>
      </c>
      <c r="BA197">
        <v>197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</row>
    <row r="198" spans="1:75" ht="12.75">
      <c r="A198">
        <f>ROW(Source!A106)</f>
        <v>106</v>
      </c>
      <c r="B198">
        <v>9105255</v>
      </c>
      <c r="C198">
        <v>9105248</v>
      </c>
      <c r="D198">
        <v>5441519</v>
      </c>
      <c r="E198">
        <v>1</v>
      </c>
      <c r="F198">
        <v>1</v>
      </c>
      <c r="G198">
        <v>1</v>
      </c>
      <c r="H198">
        <v>3</v>
      </c>
      <c r="I198" t="s">
        <v>485</v>
      </c>
      <c r="J198" t="s">
        <v>486</v>
      </c>
      <c r="K198" t="s">
        <v>487</v>
      </c>
      <c r="L198">
        <v>1348</v>
      </c>
      <c r="N198">
        <v>1009</v>
      </c>
      <c r="O198" t="s">
        <v>45</v>
      </c>
      <c r="P198" t="s">
        <v>45</v>
      </c>
      <c r="Q198">
        <v>1000</v>
      </c>
      <c r="Y198">
        <v>0.24</v>
      </c>
      <c r="AA198">
        <v>3390</v>
      </c>
      <c r="AB198">
        <v>0</v>
      </c>
      <c r="AC198">
        <v>0</v>
      </c>
      <c r="AD198">
        <v>0</v>
      </c>
      <c r="AN198">
        <v>0</v>
      </c>
      <c r="AO198">
        <v>1</v>
      </c>
      <c r="AP198">
        <v>0</v>
      </c>
      <c r="AQ198">
        <v>0</v>
      </c>
      <c r="AR198">
        <v>0</v>
      </c>
      <c r="AT198">
        <v>0.24</v>
      </c>
      <c r="AV198">
        <v>0</v>
      </c>
      <c r="AW198">
        <v>2</v>
      </c>
      <c r="AX198">
        <v>9105263</v>
      </c>
      <c r="AY198">
        <v>1</v>
      </c>
      <c r="AZ198">
        <v>0</v>
      </c>
      <c r="BA198">
        <v>198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</row>
    <row r="199" spans="1:75" ht="12.75">
      <c r="A199">
        <f>ROW(Source!A106)</f>
        <v>106</v>
      </c>
      <c r="B199">
        <v>9105256</v>
      </c>
      <c r="C199">
        <v>9105248</v>
      </c>
      <c r="D199">
        <v>5443269</v>
      </c>
      <c r="E199">
        <v>1</v>
      </c>
      <c r="F199">
        <v>1</v>
      </c>
      <c r="G199">
        <v>1</v>
      </c>
      <c r="H199">
        <v>3</v>
      </c>
      <c r="I199" t="s">
        <v>488</v>
      </c>
      <c r="J199" t="s">
        <v>489</v>
      </c>
      <c r="K199" t="s">
        <v>490</v>
      </c>
      <c r="L199">
        <v>1346</v>
      </c>
      <c r="N199">
        <v>1009</v>
      </c>
      <c r="O199" t="s">
        <v>491</v>
      </c>
      <c r="P199" t="s">
        <v>491</v>
      </c>
      <c r="Q199">
        <v>1</v>
      </c>
      <c r="Y199">
        <v>0.1</v>
      </c>
      <c r="AA199">
        <v>1.82</v>
      </c>
      <c r="AB199">
        <v>0</v>
      </c>
      <c r="AC199">
        <v>0</v>
      </c>
      <c r="AD199">
        <v>0</v>
      </c>
      <c r="AN199">
        <v>0</v>
      </c>
      <c r="AO199">
        <v>1</v>
      </c>
      <c r="AP199">
        <v>0</v>
      </c>
      <c r="AQ199">
        <v>0</v>
      </c>
      <c r="AR199">
        <v>0</v>
      </c>
      <c r="AT199">
        <v>0.1</v>
      </c>
      <c r="AV199">
        <v>0</v>
      </c>
      <c r="AW199">
        <v>2</v>
      </c>
      <c r="AX199">
        <v>9105264</v>
      </c>
      <c r="AY199">
        <v>1</v>
      </c>
      <c r="AZ199">
        <v>0</v>
      </c>
      <c r="BA199">
        <v>199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</row>
    <row r="200" spans="1:75" ht="12.75">
      <c r="A200">
        <f>ROW(Source!A107)</f>
        <v>107</v>
      </c>
      <c r="B200">
        <v>9105266</v>
      </c>
      <c r="C200">
        <v>9105265</v>
      </c>
      <c r="D200">
        <v>5515297</v>
      </c>
      <c r="E200">
        <v>1</v>
      </c>
      <c r="F200">
        <v>1</v>
      </c>
      <c r="G200">
        <v>1</v>
      </c>
      <c r="H200">
        <v>1</v>
      </c>
      <c r="I200" t="s">
        <v>416</v>
      </c>
      <c r="K200" t="s">
        <v>417</v>
      </c>
      <c r="L200">
        <v>1369</v>
      </c>
      <c r="N200">
        <v>1013</v>
      </c>
      <c r="O200" t="s">
        <v>346</v>
      </c>
      <c r="P200" t="s">
        <v>346</v>
      </c>
      <c r="Q200">
        <v>1</v>
      </c>
      <c r="Y200">
        <v>143.99</v>
      </c>
      <c r="AA200">
        <v>0</v>
      </c>
      <c r="AB200">
        <v>0</v>
      </c>
      <c r="AC200">
        <v>0</v>
      </c>
      <c r="AD200">
        <v>8.53</v>
      </c>
      <c r="AN200">
        <v>0</v>
      </c>
      <c r="AO200">
        <v>1</v>
      </c>
      <c r="AP200">
        <v>0</v>
      </c>
      <c r="AQ200">
        <v>0</v>
      </c>
      <c r="AR200">
        <v>0</v>
      </c>
      <c r="AT200">
        <v>143.99</v>
      </c>
      <c r="AV200">
        <v>1</v>
      </c>
      <c r="AW200">
        <v>2</v>
      </c>
      <c r="AX200">
        <v>9105275</v>
      </c>
      <c r="AY200">
        <v>1</v>
      </c>
      <c r="AZ200">
        <v>0</v>
      </c>
      <c r="BA200">
        <v>200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</row>
    <row r="201" spans="1:75" ht="12.75">
      <c r="A201">
        <f>ROW(Source!A107)</f>
        <v>107</v>
      </c>
      <c r="B201">
        <v>9105267</v>
      </c>
      <c r="C201">
        <v>9105265</v>
      </c>
      <c r="D201">
        <v>121548</v>
      </c>
      <c r="E201">
        <v>1</v>
      </c>
      <c r="F201">
        <v>1</v>
      </c>
      <c r="G201">
        <v>1</v>
      </c>
      <c r="H201">
        <v>1</v>
      </c>
      <c r="I201" t="s">
        <v>29</v>
      </c>
      <c r="K201" t="s">
        <v>349</v>
      </c>
      <c r="L201">
        <v>608254</v>
      </c>
      <c r="N201">
        <v>1013</v>
      </c>
      <c r="O201" t="s">
        <v>350</v>
      </c>
      <c r="P201" t="s">
        <v>350</v>
      </c>
      <c r="Q201">
        <v>1</v>
      </c>
      <c r="Y201">
        <v>4.11</v>
      </c>
      <c r="AA201">
        <v>0</v>
      </c>
      <c r="AB201">
        <v>0</v>
      </c>
      <c r="AC201">
        <v>0</v>
      </c>
      <c r="AD201">
        <v>0</v>
      </c>
      <c r="AN201">
        <v>0</v>
      </c>
      <c r="AO201">
        <v>1</v>
      </c>
      <c r="AP201">
        <v>0</v>
      </c>
      <c r="AQ201">
        <v>0</v>
      </c>
      <c r="AR201">
        <v>0</v>
      </c>
      <c r="AT201">
        <v>4.11</v>
      </c>
      <c r="AV201">
        <v>2</v>
      </c>
      <c r="AW201">
        <v>2</v>
      </c>
      <c r="AX201">
        <v>9105276</v>
      </c>
      <c r="AY201">
        <v>1</v>
      </c>
      <c r="AZ201">
        <v>0</v>
      </c>
      <c r="BA201">
        <v>201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</row>
    <row r="202" spans="1:75" ht="12.75">
      <c r="A202">
        <f>ROW(Source!A107)</f>
        <v>107</v>
      </c>
      <c r="B202">
        <v>9105268</v>
      </c>
      <c r="C202">
        <v>9105265</v>
      </c>
      <c r="D202">
        <v>5493705</v>
      </c>
      <c r="E202">
        <v>1</v>
      </c>
      <c r="F202">
        <v>1</v>
      </c>
      <c r="G202">
        <v>1</v>
      </c>
      <c r="H202">
        <v>2</v>
      </c>
      <c r="I202" t="s">
        <v>418</v>
      </c>
      <c r="J202" t="s">
        <v>419</v>
      </c>
      <c r="K202" t="s">
        <v>420</v>
      </c>
      <c r="L202">
        <v>1368</v>
      </c>
      <c r="N202">
        <v>1011</v>
      </c>
      <c r="O202" t="s">
        <v>354</v>
      </c>
      <c r="P202" t="s">
        <v>354</v>
      </c>
      <c r="Q202">
        <v>1</v>
      </c>
      <c r="Y202">
        <v>4.11</v>
      </c>
      <c r="AA202">
        <v>0</v>
      </c>
      <c r="AB202">
        <v>86.4</v>
      </c>
      <c r="AC202">
        <v>13.5</v>
      </c>
      <c r="AD202">
        <v>0</v>
      </c>
      <c r="AN202">
        <v>0</v>
      </c>
      <c r="AO202">
        <v>1</v>
      </c>
      <c r="AP202">
        <v>0</v>
      </c>
      <c r="AQ202">
        <v>0</v>
      </c>
      <c r="AR202">
        <v>0</v>
      </c>
      <c r="AT202">
        <v>4.11</v>
      </c>
      <c r="AV202">
        <v>0</v>
      </c>
      <c r="AW202">
        <v>2</v>
      </c>
      <c r="AX202">
        <v>9105277</v>
      </c>
      <c r="AY202">
        <v>1</v>
      </c>
      <c r="AZ202">
        <v>0</v>
      </c>
      <c r="BA202">
        <v>202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</row>
    <row r="203" spans="1:75" ht="12.75">
      <c r="A203">
        <f>ROW(Source!A107)</f>
        <v>107</v>
      </c>
      <c r="B203">
        <v>9105269</v>
      </c>
      <c r="C203">
        <v>9105265</v>
      </c>
      <c r="D203">
        <v>5441820</v>
      </c>
      <c r="E203">
        <v>1</v>
      </c>
      <c r="F203">
        <v>1</v>
      </c>
      <c r="G203">
        <v>1</v>
      </c>
      <c r="H203">
        <v>3</v>
      </c>
      <c r="I203" t="s">
        <v>501</v>
      </c>
      <c r="J203" t="s">
        <v>502</v>
      </c>
      <c r="K203" t="s">
        <v>503</v>
      </c>
      <c r="L203">
        <v>1348</v>
      </c>
      <c r="N203">
        <v>1009</v>
      </c>
      <c r="O203" t="s">
        <v>45</v>
      </c>
      <c r="P203" t="s">
        <v>45</v>
      </c>
      <c r="Q203">
        <v>1000</v>
      </c>
      <c r="Y203">
        <v>0.0023</v>
      </c>
      <c r="AA203">
        <v>5989</v>
      </c>
      <c r="AB203">
        <v>0</v>
      </c>
      <c r="AC203">
        <v>0</v>
      </c>
      <c r="AD203">
        <v>0</v>
      </c>
      <c r="AN203">
        <v>0</v>
      </c>
      <c r="AO203">
        <v>1</v>
      </c>
      <c r="AP203">
        <v>0</v>
      </c>
      <c r="AQ203">
        <v>0</v>
      </c>
      <c r="AR203">
        <v>0</v>
      </c>
      <c r="AT203">
        <v>0.0023</v>
      </c>
      <c r="AV203">
        <v>0</v>
      </c>
      <c r="AW203">
        <v>2</v>
      </c>
      <c r="AX203">
        <v>9105278</v>
      </c>
      <c r="AY203">
        <v>1</v>
      </c>
      <c r="AZ203">
        <v>0</v>
      </c>
      <c r="BA203">
        <v>203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</row>
    <row r="204" spans="1:75" ht="12.75">
      <c r="A204">
        <f>ROW(Source!A107)</f>
        <v>107</v>
      </c>
      <c r="B204">
        <v>9105270</v>
      </c>
      <c r="C204">
        <v>9105265</v>
      </c>
      <c r="D204">
        <v>5444409</v>
      </c>
      <c r="E204">
        <v>1</v>
      </c>
      <c r="F204">
        <v>1</v>
      </c>
      <c r="G204">
        <v>1</v>
      </c>
      <c r="H204">
        <v>3</v>
      </c>
      <c r="I204" t="s">
        <v>504</v>
      </c>
      <c r="J204" t="s">
        <v>505</v>
      </c>
      <c r="K204" t="s">
        <v>506</v>
      </c>
      <c r="L204">
        <v>1339</v>
      </c>
      <c r="N204">
        <v>1007</v>
      </c>
      <c r="O204" t="s">
        <v>32</v>
      </c>
      <c r="P204" t="s">
        <v>32</v>
      </c>
      <c r="Q204">
        <v>1</v>
      </c>
      <c r="Y204">
        <v>0.016</v>
      </c>
      <c r="AA204">
        <v>1056</v>
      </c>
      <c r="AB204">
        <v>0</v>
      </c>
      <c r="AC204">
        <v>0</v>
      </c>
      <c r="AD204">
        <v>0</v>
      </c>
      <c r="AN204">
        <v>0</v>
      </c>
      <c r="AO204">
        <v>1</v>
      </c>
      <c r="AP204">
        <v>0</v>
      </c>
      <c r="AQ204">
        <v>0</v>
      </c>
      <c r="AR204">
        <v>0</v>
      </c>
      <c r="AT204">
        <v>0.016</v>
      </c>
      <c r="AV204">
        <v>0</v>
      </c>
      <c r="AW204">
        <v>2</v>
      </c>
      <c r="AX204">
        <v>9105279</v>
      </c>
      <c r="AY204">
        <v>1</v>
      </c>
      <c r="AZ204">
        <v>0</v>
      </c>
      <c r="BA204">
        <v>204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</row>
    <row r="205" spans="1:75" ht="12.75">
      <c r="A205">
        <f>ROW(Source!A107)</f>
        <v>107</v>
      </c>
      <c r="B205">
        <v>9105271</v>
      </c>
      <c r="C205">
        <v>9105265</v>
      </c>
      <c r="D205">
        <v>5467875</v>
      </c>
      <c r="E205">
        <v>1</v>
      </c>
      <c r="F205">
        <v>1</v>
      </c>
      <c r="G205">
        <v>1</v>
      </c>
      <c r="H205">
        <v>3</v>
      </c>
      <c r="I205" t="s">
        <v>507</v>
      </c>
      <c r="J205" t="s">
        <v>508</v>
      </c>
      <c r="K205" t="s">
        <v>509</v>
      </c>
      <c r="L205">
        <v>1339</v>
      </c>
      <c r="N205">
        <v>1007</v>
      </c>
      <c r="O205" t="s">
        <v>32</v>
      </c>
      <c r="P205" t="s">
        <v>32</v>
      </c>
      <c r="Q205">
        <v>1</v>
      </c>
      <c r="Y205">
        <v>2.3</v>
      </c>
      <c r="AA205">
        <v>519.8</v>
      </c>
      <c r="AB205">
        <v>0</v>
      </c>
      <c r="AC205">
        <v>0</v>
      </c>
      <c r="AD205">
        <v>0</v>
      </c>
      <c r="AN205">
        <v>0</v>
      </c>
      <c r="AO205">
        <v>1</v>
      </c>
      <c r="AP205">
        <v>0</v>
      </c>
      <c r="AQ205">
        <v>0</v>
      </c>
      <c r="AR205">
        <v>0</v>
      </c>
      <c r="AT205">
        <v>2.3</v>
      </c>
      <c r="AV205">
        <v>0</v>
      </c>
      <c r="AW205">
        <v>2</v>
      </c>
      <c r="AX205">
        <v>9105280</v>
      </c>
      <c r="AY205">
        <v>1</v>
      </c>
      <c r="AZ205">
        <v>0</v>
      </c>
      <c r="BA205">
        <v>205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</row>
    <row r="206" spans="1:75" ht="12.75">
      <c r="A206">
        <f>ROW(Source!A107)</f>
        <v>107</v>
      </c>
      <c r="B206">
        <v>9105272</v>
      </c>
      <c r="C206">
        <v>9105265</v>
      </c>
      <c r="D206">
        <v>5468604</v>
      </c>
      <c r="E206">
        <v>1</v>
      </c>
      <c r="F206">
        <v>1</v>
      </c>
      <c r="G206">
        <v>1</v>
      </c>
      <c r="H206">
        <v>3</v>
      </c>
      <c r="I206" t="s">
        <v>195</v>
      </c>
      <c r="J206" t="s">
        <v>198</v>
      </c>
      <c r="K206" t="s">
        <v>196</v>
      </c>
      <c r="L206">
        <v>1356</v>
      </c>
      <c r="N206">
        <v>1010</v>
      </c>
      <c r="O206" t="s">
        <v>197</v>
      </c>
      <c r="P206" t="s">
        <v>197</v>
      </c>
      <c r="Q206">
        <v>1000</v>
      </c>
      <c r="Y206">
        <v>-5.04</v>
      </c>
      <c r="AA206">
        <v>1752.6</v>
      </c>
      <c r="AB206">
        <v>0</v>
      </c>
      <c r="AC206">
        <v>0</v>
      </c>
      <c r="AD206">
        <v>0</v>
      </c>
      <c r="AN206">
        <v>0</v>
      </c>
      <c r="AO206">
        <v>1</v>
      </c>
      <c r="AP206">
        <v>0</v>
      </c>
      <c r="AQ206">
        <v>0</v>
      </c>
      <c r="AR206">
        <v>0</v>
      </c>
      <c r="AT206">
        <v>-5.04</v>
      </c>
      <c r="AV206">
        <v>0</v>
      </c>
      <c r="AW206">
        <v>2</v>
      </c>
      <c r="AX206">
        <v>9105281</v>
      </c>
      <c r="AY206">
        <v>1</v>
      </c>
      <c r="AZ206">
        <v>0</v>
      </c>
      <c r="BA206">
        <v>206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</row>
    <row r="207" spans="1:75" ht="12.75">
      <c r="A207">
        <f>ROW(Source!A107)</f>
        <v>107</v>
      </c>
      <c r="B207">
        <v>9105273</v>
      </c>
      <c r="C207">
        <v>9105265</v>
      </c>
      <c r="D207">
        <v>5470416</v>
      </c>
      <c r="E207">
        <v>1</v>
      </c>
      <c r="F207">
        <v>1</v>
      </c>
      <c r="G207">
        <v>1</v>
      </c>
      <c r="H207">
        <v>3</v>
      </c>
      <c r="I207" t="s">
        <v>413</v>
      </c>
      <c r="J207" t="s">
        <v>414</v>
      </c>
      <c r="K207" t="s">
        <v>415</v>
      </c>
      <c r="L207">
        <v>1339</v>
      </c>
      <c r="N207">
        <v>1007</v>
      </c>
      <c r="O207" t="s">
        <v>32</v>
      </c>
      <c r="P207" t="s">
        <v>32</v>
      </c>
      <c r="Q207">
        <v>1</v>
      </c>
      <c r="Y207">
        <v>0.3</v>
      </c>
      <c r="AA207">
        <v>2.44</v>
      </c>
      <c r="AB207">
        <v>0</v>
      </c>
      <c r="AC207">
        <v>0</v>
      </c>
      <c r="AD207">
        <v>0</v>
      </c>
      <c r="AN207">
        <v>0</v>
      </c>
      <c r="AO207">
        <v>1</v>
      </c>
      <c r="AP207">
        <v>0</v>
      </c>
      <c r="AQ207">
        <v>0</v>
      </c>
      <c r="AR207">
        <v>0</v>
      </c>
      <c r="AT207">
        <v>0.3</v>
      </c>
      <c r="AV207">
        <v>0</v>
      </c>
      <c r="AW207">
        <v>2</v>
      </c>
      <c r="AX207">
        <v>9105282</v>
      </c>
      <c r="AY207">
        <v>1</v>
      </c>
      <c r="AZ207">
        <v>0</v>
      </c>
      <c r="BA207">
        <v>207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</row>
    <row r="208" spans="1:75" ht="12.75">
      <c r="A208">
        <f>ROW(Source!A107)</f>
        <v>107</v>
      </c>
      <c r="B208">
        <v>9105274</v>
      </c>
      <c r="C208">
        <v>9105265</v>
      </c>
      <c r="D208">
        <v>0</v>
      </c>
      <c r="E208">
        <v>0</v>
      </c>
      <c r="F208">
        <v>1</v>
      </c>
      <c r="G208">
        <v>1</v>
      </c>
      <c r="H208">
        <v>3</v>
      </c>
      <c r="I208" t="s">
        <v>56</v>
      </c>
      <c r="K208" t="s">
        <v>200</v>
      </c>
      <c r="L208">
        <v>1356</v>
      </c>
      <c r="N208">
        <v>1010</v>
      </c>
      <c r="O208" t="s">
        <v>197</v>
      </c>
      <c r="P208" t="s">
        <v>197</v>
      </c>
      <c r="Q208">
        <v>1000</v>
      </c>
      <c r="Y208">
        <v>5.04</v>
      </c>
      <c r="AA208">
        <v>7373.73</v>
      </c>
      <c r="AB208">
        <v>0</v>
      </c>
      <c r="AC208">
        <v>0</v>
      </c>
      <c r="AD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T208">
        <v>5.04</v>
      </c>
      <c r="AV208">
        <v>0</v>
      </c>
      <c r="AW208">
        <v>2</v>
      </c>
      <c r="AX208">
        <v>9105283</v>
      </c>
      <c r="AY208">
        <v>1</v>
      </c>
      <c r="AZ208">
        <v>0</v>
      </c>
      <c r="BA208">
        <v>208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</row>
    <row r="209" spans="1:75" ht="12.75">
      <c r="A209">
        <f>ROW(Source!A110)</f>
        <v>110</v>
      </c>
      <c r="B209">
        <v>9105287</v>
      </c>
      <c r="C209">
        <v>9105286</v>
      </c>
      <c r="D209">
        <v>5514154</v>
      </c>
      <c r="E209">
        <v>1</v>
      </c>
      <c r="F209">
        <v>1</v>
      </c>
      <c r="G209">
        <v>1</v>
      </c>
      <c r="H209">
        <v>1</v>
      </c>
      <c r="I209" t="s">
        <v>492</v>
      </c>
      <c r="K209" t="s">
        <v>493</v>
      </c>
      <c r="L209">
        <v>1369</v>
      </c>
      <c r="N209">
        <v>1013</v>
      </c>
      <c r="O209" t="s">
        <v>346</v>
      </c>
      <c r="P209" t="s">
        <v>346</v>
      </c>
      <c r="Q209">
        <v>1</v>
      </c>
      <c r="Y209">
        <v>117.72</v>
      </c>
      <c r="AA209">
        <v>0</v>
      </c>
      <c r="AB209">
        <v>0</v>
      </c>
      <c r="AC209">
        <v>0</v>
      </c>
      <c r="AD209">
        <v>9.08</v>
      </c>
      <c r="AN209">
        <v>0</v>
      </c>
      <c r="AO209">
        <v>1</v>
      </c>
      <c r="AP209">
        <v>0</v>
      </c>
      <c r="AQ209">
        <v>0</v>
      </c>
      <c r="AR209">
        <v>0</v>
      </c>
      <c r="AT209">
        <v>117.72</v>
      </c>
      <c r="AV209">
        <v>1</v>
      </c>
      <c r="AW209">
        <v>2</v>
      </c>
      <c r="AX209">
        <v>9105295</v>
      </c>
      <c r="AY209">
        <v>1</v>
      </c>
      <c r="AZ209">
        <v>0</v>
      </c>
      <c r="BA209">
        <v>209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</row>
    <row r="210" spans="1:75" ht="12.75">
      <c r="A210">
        <f>ROW(Source!A110)</f>
        <v>110</v>
      </c>
      <c r="B210">
        <v>9105288</v>
      </c>
      <c r="C210">
        <v>9105286</v>
      </c>
      <c r="D210">
        <v>121548</v>
      </c>
      <c r="E210">
        <v>1</v>
      </c>
      <c r="F210">
        <v>1</v>
      </c>
      <c r="G210">
        <v>1</v>
      </c>
      <c r="H210">
        <v>1</v>
      </c>
      <c r="I210" t="s">
        <v>29</v>
      </c>
      <c r="K210" t="s">
        <v>349</v>
      </c>
      <c r="L210">
        <v>608254</v>
      </c>
      <c r="N210">
        <v>1013</v>
      </c>
      <c r="O210" t="s">
        <v>350</v>
      </c>
      <c r="P210" t="s">
        <v>350</v>
      </c>
      <c r="Q210">
        <v>1</v>
      </c>
      <c r="Y210">
        <v>1.47</v>
      </c>
      <c r="AA210">
        <v>0</v>
      </c>
      <c r="AB210">
        <v>0</v>
      </c>
      <c r="AC210">
        <v>0</v>
      </c>
      <c r="AD210">
        <v>0</v>
      </c>
      <c r="AN210">
        <v>0</v>
      </c>
      <c r="AO210">
        <v>1</v>
      </c>
      <c r="AP210">
        <v>0</v>
      </c>
      <c r="AQ210">
        <v>0</v>
      </c>
      <c r="AR210">
        <v>0</v>
      </c>
      <c r="AT210">
        <v>1.47</v>
      </c>
      <c r="AV210">
        <v>2</v>
      </c>
      <c r="AW210">
        <v>2</v>
      </c>
      <c r="AX210">
        <v>9105296</v>
      </c>
      <c r="AY210">
        <v>1</v>
      </c>
      <c r="AZ210">
        <v>0</v>
      </c>
      <c r="BA210">
        <v>210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</row>
    <row r="211" spans="1:75" ht="12.75">
      <c r="A211">
        <f>ROW(Source!A110)</f>
        <v>110</v>
      </c>
      <c r="B211">
        <v>9105289</v>
      </c>
      <c r="C211">
        <v>9105286</v>
      </c>
      <c r="D211">
        <v>5493882</v>
      </c>
      <c r="E211">
        <v>1</v>
      </c>
      <c r="F211">
        <v>1</v>
      </c>
      <c r="G211">
        <v>1</v>
      </c>
      <c r="H211">
        <v>2</v>
      </c>
      <c r="I211" t="s">
        <v>421</v>
      </c>
      <c r="J211" t="s">
        <v>422</v>
      </c>
      <c r="K211" t="s">
        <v>423</v>
      </c>
      <c r="L211">
        <v>1368</v>
      </c>
      <c r="N211">
        <v>1011</v>
      </c>
      <c r="O211" t="s">
        <v>354</v>
      </c>
      <c r="P211" t="s">
        <v>354</v>
      </c>
      <c r="Q211">
        <v>1</v>
      </c>
      <c r="Y211">
        <v>0.59</v>
      </c>
      <c r="AA211">
        <v>0</v>
      </c>
      <c r="AB211">
        <v>112</v>
      </c>
      <c r="AC211">
        <v>13.5</v>
      </c>
      <c r="AD211">
        <v>0</v>
      </c>
      <c r="AN211">
        <v>0</v>
      </c>
      <c r="AO211">
        <v>1</v>
      </c>
      <c r="AP211">
        <v>0</v>
      </c>
      <c r="AQ211">
        <v>0</v>
      </c>
      <c r="AR211">
        <v>0</v>
      </c>
      <c r="AT211">
        <v>0.59</v>
      </c>
      <c r="AV211">
        <v>0</v>
      </c>
      <c r="AW211">
        <v>2</v>
      </c>
      <c r="AX211">
        <v>9105297</v>
      </c>
      <c r="AY211">
        <v>1</v>
      </c>
      <c r="AZ211">
        <v>0</v>
      </c>
      <c r="BA211">
        <v>211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</row>
    <row r="212" spans="1:75" ht="12.75">
      <c r="A212">
        <f>ROW(Source!A110)</f>
        <v>110</v>
      </c>
      <c r="B212">
        <v>9105290</v>
      </c>
      <c r="C212">
        <v>9105286</v>
      </c>
      <c r="D212">
        <v>5496870</v>
      </c>
      <c r="E212">
        <v>1</v>
      </c>
      <c r="F212">
        <v>1</v>
      </c>
      <c r="G212">
        <v>1</v>
      </c>
      <c r="H212">
        <v>2</v>
      </c>
      <c r="I212" t="s">
        <v>367</v>
      </c>
      <c r="J212" t="s">
        <v>368</v>
      </c>
      <c r="K212" t="s">
        <v>369</v>
      </c>
      <c r="L212">
        <v>1368</v>
      </c>
      <c r="N212">
        <v>1011</v>
      </c>
      <c r="O212" t="s">
        <v>354</v>
      </c>
      <c r="P212" t="s">
        <v>354</v>
      </c>
      <c r="Q212">
        <v>1</v>
      </c>
      <c r="Y212">
        <v>0.88</v>
      </c>
      <c r="AA212">
        <v>0</v>
      </c>
      <c r="AB212">
        <v>75.4</v>
      </c>
      <c r="AC212">
        <v>0</v>
      </c>
      <c r="AD212">
        <v>0</v>
      </c>
      <c r="AN212">
        <v>0</v>
      </c>
      <c r="AO212">
        <v>1</v>
      </c>
      <c r="AP212">
        <v>0</v>
      </c>
      <c r="AQ212">
        <v>0</v>
      </c>
      <c r="AR212">
        <v>0</v>
      </c>
      <c r="AT212">
        <v>0.88</v>
      </c>
      <c r="AV212">
        <v>0</v>
      </c>
      <c r="AW212">
        <v>2</v>
      </c>
      <c r="AX212">
        <v>9105298</v>
      </c>
      <c r="AY212">
        <v>1</v>
      </c>
      <c r="AZ212">
        <v>0</v>
      </c>
      <c r="BA212">
        <v>212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</row>
    <row r="213" spans="1:75" ht="12.75">
      <c r="A213">
        <f>ROW(Source!A110)</f>
        <v>110</v>
      </c>
      <c r="B213">
        <v>9105291</v>
      </c>
      <c r="C213">
        <v>9105286</v>
      </c>
      <c r="D213">
        <v>5467855</v>
      </c>
      <c r="E213">
        <v>1</v>
      </c>
      <c r="F213">
        <v>1</v>
      </c>
      <c r="G213">
        <v>1</v>
      </c>
      <c r="H213">
        <v>3</v>
      </c>
      <c r="I213" t="s">
        <v>510</v>
      </c>
      <c r="J213" t="s">
        <v>511</v>
      </c>
      <c r="K213" t="s">
        <v>512</v>
      </c>
      <c r="L213">
        <v>1339</v>
      </c>
      <c r="N213">
        <v>1007</v>
      </c>
      <c r="O213" t="s">
        <v>32</v>
      </c>
      <c r="P213" t="s">
        <v>32</v>
      </c>
      <c r="Q213">
        <v>1</v>
      </c>
      <c r="Y213">
        <v>0.25</v>
      </c>
      <c r="AA213">
        <v>485.9</v>
      </c>
      <c r="AB213">
        <v>0</v>
      </c>
      <c r="AC213">
        <v>0</v>
      </c>
      <c r="AD213">
        <v>0</v>
      </c>
      <c r="AN213">
        <v>0</v>
      </c>
      <c r="AO213">
        <v>1</v>
      </c>
      <c r="AP213">
        <v>0</v>
      </c>
      <c r="AQ213">
        <v>0</v>
      </c>
      <c r="AR213">
        <v>0</v>
      </c>
      <c r="AT213">
        <v>0.25</v>
      </c>
      <c r="AV213">
        <v>0</v>
      </c>
      <c r="AW213">
        <v>2</v>
      </c>
      <c r="AX213">
        <v>9105299</v>
      </c>
      <c r="AY213">
        <v>1</v>
      </c>
      <c r="AZ213">
        <v>0</v>
      </c>
      <c r="BA213">
        <v>213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</row>
    <row r="214" spans="1:75" ht="12.75">
      <c r="A214">
        <f>ROW(Source!A110)</f>
        <v>110</v>
      </c>
      <c r="B214">
        <v>9105292</v>
      </c>
      <c r="C214">
        <v>9105286</v>
      </c>
      <c r="D214">
        <v>5473917</v>
      </c>
      <c r="E214">
        <v>1</v>
      </c>
      <c r="F214">
        <v>1</v>
      </c>
      <c r="G214">
        <v>1</v>
      </c>
      <c r="H214">
        <v>3</v>
      </c>
      <c r="I214" t="s">
        <v>209</v>
      </c>
      <c r="J214" t="s">
        <v>211</v>
      </c>
      <c r="K214" t="s">
        <v>210</v>
      </c>
      <c r="L214">
        <v>1301</v>
      </c>
      <c r="N214">
        <v>1003</v>
      </c>
      <c r="O214" t="s">
        <v>40</v>
      </c>
      <c r="P214" t="s">
        <v>40</v>
      </c>
      <c r="Q214">
        <v>1</v>
      </c>
      <c r="Y214">
        <v>-100</v>
      </c>
      <c r="AA214">
        <v>139.33</v>
      </c>
      <c r="AB214">
        <v>0</v>
      </c>
      <c r="AC214">
        <v>0</v>
      </c>
      <c r="AD214">
        <v>0</v>
      </c>
      <c r="AN214">
        <v>0</v>
      </c>
      <c r="AO214">
        <v>1</v>
      </c>
      <c r="AP214">
        <v>0</v>
      </c>
      <c r="AQ214">
        <v>0</v>
      </c>
      <c r="AR214">
        <v>0</v>
      </c>
      <c r="AT214">
        <v>-100</v>
      </c>
      <c r="AV214">
        <v>0</v>
      </c>
      <c r="AW214">
        <v>2</v>
      </c>
      <c r="AX214">
        <v>9105300</v>
      </c>
      <c r="AY214">
        <v>1</v>
      </c>
      <c r="AZ214">
        <v>0</v>
      </c>
      <c r="BA214">
        <v>214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</row>
    <row r="215" spans="1:75" ht="12.75">
      <c r="A215">
        <f>ROW(Source!A110)</f>
        <v>110</v>
      </c>
      <c r="B215">
        <v>9105293</v>
      </c>
      <c r="C215">
        <v>9105286</v>
      </c>
      <c r="D215">
        <v>0</v>
      </c>
      <c r="E215">
        <v>0</v>
      </c>
      <c r="F215">
        <v>1</v>
      </c>
      <c r="G215">
        <v>1</v>
      </c>
      <c r="H215">
        <v>3</v>
      </c>
      <c r="I215" t="s">
        <v>56</v>
      </c>
      <c r="K215" t="s">
        <v>212</v>
      </c>
      <c r="L215">
        <v>1354</v>
      </c>
      <c r="N215">
        <v>1010</v>
      </c>
      <c r="O215" t="s">
        <v>213</v>
      </c>
      <c r="P215" t="s">
        <v>213</v>
      </c>
      <c r="Q215">
        <v>1</v>
      </c>
      <c r="Y215">
        <v>13.02521</v>
      </c>
      <c r="AA215">
        <v>813.33</v>
      </c>
      <c r="AB215">
        <v>0</v>
      </c>
      <c r="AC215">
        <v>0</v>
      </c>
      <c r="AD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T215">
        <v>13.02521</v>
      </c>
      <c r="AV215">
        <v>0</v>
      </c>
      <c r="AW215">
        <v>2</v>
      </c>
      <c r="AX215">
        <v>9105301</v>
      </c>
      <c r="AY215">
        <v>1</v>
      </c>
      <c r="AZ215">
        <v>0</v>
      </c>
      <c r="BA215">
        <v>215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</row>
    <row r="216" spans="1:75" ht="12.75">
      <c r="A216">
        <f>ROW(Source!A110)</f>
        <v>110</v>
      </c>
      <c r="B216">
        <v>9105294</v>
      </c>
      <c r="C216">
        <v>9105286</v>
      </c>
      <c r="D216">
        <v>0</v>
      </c>
      <c r="E216">
        <v>0</v>
      </c>
      <c r="F216">
        <v>1</v>
      </c>
      <c r="G216">
        <v>1</v>
      </c>
      <c r="H216">
        <v>3</v>
      </c>
      <c r="I216" t="s">
        <v>56</v>
      </c>
      <c r="K216" t="s">
        <v>215</v>
      </c>
      <c r="L216">
        <v>1354</v>
      </c>
      <c r="N216">
        <v>1010</v>
      </c>
      <c r="O216" t="s">
        <v>213</v>
      </c>
      <c r="P216" t="s">
        <v>213</v>
      </c>
      <c r="Q216">
        <v>1</v>
      </c>
      <c r="Y216">
        <v>71.428571</v>
      </c>
      <c r="AA216">
        <v>916.34</v>
      </c>
      <c r="AB216">
        <v>0</v>
      </c>
      <c r="AC216">
        <v>0</v>
      </c>
      <c r="AD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T216">
        <v>71.428571</v>
      </c>
      <c r="AV216">
        <v>0</v>
      </c>
      <c r="AW216">
        <v>2</v>
      </c>
      <c r="AX216">
        <v>9105302</v>
      </c>
      <c r="AY216">
        <v>1</v>
      </c>
      <c r="AZ216">
        <v>0</v>
      </c>
      <c r="BA216">
        <v>216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16"/>
  <sheetViews>
    <sheetView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9104821</v>
      </c>
      <c r="C1">
        <v>9104819</v>
      </c>
      <c r="D1">
        <v>5514222</v>
      </c>
      <c r="E1">
        <v>1</v>
      </c>
      <c r="F1">
        <v>1</v>
      </c>
      <c r="G1">
        <v>1</v>
      </c>
      <c r="H1">
        <v>1</v>
      </c>
      <c r="I1" t="s">
        <v>344</v>
      </c>
      <c r="K1" t="s">
        <v>345</v>
      </c>
      <c r="L1">
        <v>1369</v>
      </c>
      <c r="N1">
        <v>1013</v>
      </c>
      <c r="O1" t="s">
        <v>346</v>
      </c>
      <c r="P1" t="s">
        <v>346</v>
      </c>
      <c r="Q1">
        <v>1</v>
      </c>
      <c r="X1">
        <v>154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G1">
        <v>154</v>
      </c>
      <c r="AH1">
        <v>2</v>
      </c>
      <c r="AI1">
        <v>9104820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ROW(Source!A29)</f>
        <v>29</v>
      </c>
      <c r="B2">
        <v>9104845</v>
      </c>
      <c r="C2">
        <v>9104822</v>
      </c>
      <c r="D2">
        <v>5518255</v>
      </c>
      <c r="E2">
        <v>1</v>
      </c>
      <c r="F2">
        <v>1</v>
      </c>
      <c r="G2">
        <v>1</v>
      </c>
      <c r="H2">
        <v>1</v>
      </c>
      <c r="I2" t="s">
        <v>347</v>
      </c>
      <c r="K2" t="s">
        <v>348</v>
      </c>
      <c r="L2">
        <v>1369</v>
      </c>
      <c r="N2">
        <v>1013</v>
      </c>
      <c r="O2" t="s">
        <v>346</v>
      </c>
      <c r="P2" t="s">
        <v>346</v>
      </c>
      <c r="Q2">
        <v>1</v>
      </c>
      <c r="X2">
        <v>4.91</v>
      </c>
      <c r="Y2">
        <v>0</v>
      </c>
      <c r="Z2">
        <v>0</v>
      </c>
      <c r="AA2">
        <v>0</v>
      </c>
      <c r="AB2">
        <v>9.3</v>
      </c>
      <c r="AC2">
        <v>0</v>
      </c>
      <c r="AD2">
        <v>1</v>
      </c>
      <c r="AE2">
        <v>1</v>
      </c>
      <c r="AG2">
        <v>4.91</v>
      </c>
      <c r="AH2">
        <v>2</v>
      </c>
      <c r="AI2">
        <v>9104823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9104846</v>
      </c>
      <c r="C3">
        <v>9104822</v>
      </c>
      <c r="D3">
        <v>121548</v>
      </c>
      <c r="E3">
        <v>1</v>
      </c>
      <c r="F3">
        <v>1</v>
      </c>
      <c r="G3">
        <v>1</v>
      </c>
      <c r="H3">
        <v>1</v>
      </c>
      <c r="I3" t="s">
        <v>29</v>
      </c>
      <c r="K3" t="s">
        <v>349</v>
      </c>
      <c r="L3">
        <v>608254</v>
      </c>
      <c r="N3">
        <v>1013</v>
      </c>
      <c r="O3" t="s">
        <v>350</v>
      </c>
      <c r="P3" t="s">
        <v>350</v>
      </c>
      <c r="Q3">
        <v>1</v>
      </c>
      <c r="X3">
        <v>1.66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G3">
        <v>1.66</v>
      </c>
      <c r="AH3">
        <v>2</v>
      </c>
      <c r="AI3">
        <v>9104824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9104847</v>
      </c>
      <c r="C4">
        <v>9104822</v>
      </c>
      <c r="D4">
        <v>5493924</v>
      </c>
      <c r="E4">
        <v>1</v>
      </c>
      <c r="F4">
        <v>1</v>
      </c>
      <c r="G4">
        <v>1</v>
      </c>
      <c r="H4">
        <v>2</v>
      </c>
      <c r="I4" t="s">
        <v>351</v>
      </c>
      <c r="J4" t="s">
        <v>352</v>
      </c>
      <c r="K4" t="s">
        <v>353</v>
      </c>
      <c r="L4">
        <v>1368</v>
      </c>
      <c r="N4">
        <v>1011</v>
      </c>
      <c r="O4" t="s">
        <v>354</v>
      </c>
      <c r="P4" t="s">
        <v>354</v>
      </c>
      <c r="Q4">
        <v>1</v>
      </c>
      <c r="X4">
        <v>0.49</v>
      </c>
      <c r="Y4">
        <v>0</v>
      </c>
      <c r="Z4">
        <v>102.4</v>
      </c>
      <c r="AA4">
        <v>13.5</v>
      </c>
      <c r="AB4">
        <v>0</v>
      </c>
      <c r="AC4">
        <v>0</v>
      </c>
      <c r="AD4">
        <v>1</v>
      </c>
      <c r="AE4">
        <v>0</v>
      </c>
      <c r="AG4">
        <v>0.49</v>
      </c>
      <c r="AH4">
        <v>2</v>
      </c>
      <c r="AI4">
        <v>9104825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ROW(Source!A29)</f>
        <v>29</v>
      </c>
      <c r="B5">
        <v>9104848</v>
      </c>
      <c r="C5">
        <v>9104822</v>
      </c>
      <c r="D5">
        <v>5494447</v>
      </c>
      <c r="E5">
        <v>1</v>
      </c>
      <c r="F5">
        <v>1</v>
      </c>
      <c r="G5">
        <v>1</v>
      </c>
      <c r="H5">
        <v>2</v>
      </c>
      <c r="I5" t="s">
        <v>355</v>
      </c>
      <c r="J5" t="s">
        <v>356</v>
      </c>
      <c r="K5" t="s">
        <v>357</v>
      </c>
      <c r="L5">
        <v>1368</v>
      </c>
      <c r="N5">
        <v>1011</v>
      </c>
      <c r="O5" t="s">
        <v>354</v>
      </c>
      <c r="P5" t="s">
        <v>354</v>
      </c>
      <c r="Q5">
        <v>1</v>
      </c>
      <c r="X5">
        <v>0.05</v>
      </c>
      <c r="Y5">
        <v>0</v>
      </c>
      <c r="Z5">
        <v>98.9</v>
      </c>
      <c r="AA5">
        <v>11.6</v>
      </c>
      <c r="AB5">
        <v>0</v>
      </c>
      <c r="AC5">
        <v>0</v>
      </c>
      <c r="AD5">
        <v>1</v>
      </c>
      <c r="AE5">
        <v>0</v>
      </c>
      <c r="AG5">
        <v>0.05</v>
      </c>
      <c r="AH5">
        <v>2</v>
      </c>
      <c r="AI5">
        <v>9104826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ROW(Source!A29)</f>
        <v>29</v>
      </c>
      <c r="B6">
        <v>9104849</v>
      </c>
      <c r="C6">
        <v>9104822</v>
      </c>
      <c r="D6">
        <v>5494999</v>
      </c>
      <c r="E6">
        <v>1</v>
      </c>
      <c r="F6">
        <v>1</v>
      </c>
      <c r="G6">
        <v>1</v>
      </c>
      <c r="H6">
        <v>2</v>
      </c>
      <c r="I6" t="s">
        <v>358</v>
      </c>
      <c r="J6" t="s">
        <v>359</v>
      </c>
      <c r="K6" t="s">
        <v>360</v>
      </c>
      <c r="L6">
        <v>1368</v>
      </c>
      <c r="N6">
        <v>1011</v>
      </c>
      <c r="O6" t="s">
        <v>354</v>
      </c>
      <c r="P6" t="s">
        <v>354</v>
      </c>
      <c r="Q6">
        <v>1</v>
      </c>
      <c r="X6">
        <v>0.63</v>
      </c>
      <c r="Y6">
        <v>0</v>
      </c>
      <c r="Z6">
        <v>1.9</v>
      </c>
      <c r="AA6">
        <v>0</v>
      </c>
      <c r="AB6">
        <v>0</v>
      </c>
      <c r="AC6">
        <v>0</v>
      </c>
      <c r="AD6">
        <v>1</v>
      </c>
      <c r="AE6">
        <v>0</v>
      </c>
      <c r="AG6">
        <v>0.63</v>
      </c>
      <c r="AH6">
        <v>2</v>
      </c>
      <c r="AI6">
        <v>9104827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ROW(Source!A29)</f>
        <v>29</v>
      </c>
      <c r="B7">
        <v>9104850</v>
      </c>
      <c r="C7">
        <v>9104822</v>
      </c>
      <c r="D7">
        <v>5495362</v>
      </c>
      <c r="E7">
        <v>1</v>
      </c>
      <c r="F7">
        <v>1</v>
      </c>
      <c r="G7">
        <v>1</v>
      </c>
      <c r="H7">
        <v>2</v>
      </c>
      <c r="I7" t="s">
        <v>361</v>
      </c>
      <c r="J7" t="s">
        <v>362</v>
      </c>
      <c r="K7" t="s">
        <v>363</v>
      </c>
      <c r="L7">
        <v>1368</v>
      </c>
      <c r="N7">
        <v>1011</v>
      </c>
      <c r="O7" t="s">
        <v>354</v>
      </c>
      <c r="P7" t="s">
        <v>354</v>
      </c>
      <c r="Q7">
        <v>1</v>
      </c>
      <c r="X7">
        <v>1.02</v>
      </c>
      <c r="Y7">
        <v>0</v>
      </c>
      <c r="Z7">
        <v>218.17</v>
      </c>
      <c r="AA7">
        <v>13.5</v>
      </c>
      <c r="AB7">
        <v>0</v>
      </c>
      <c r="AC7">
        <v>0</v>
      </c>
      <c r="AD7">
        <v>1</v>
      </c>
      <c r="AE7">
        <v>0</v>
      </c>
      <c r="AG7">
        <v>1.02</v>
      </c>
      <c r="AH7">
        <v>2</v>
      </c>
      <c r="AI7">
        <v>9104828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ROW(Source!A29)</f>
        <v>29</v>
      </c>
      <c r="B8">
        <v>9104851</v>
      </c>
      <c r="C8">
        <v>9104822</v>
      </c>
      <c r="D8">
        <v>5496709</v>
      </c>
      <c r="E8">
        <v>1</v>
      </c>
      <c r="F8">
        <v>1</v>
      </c>
      <c r="G8">
        <v>1</v>
      </c>
      <c r="H8">
        <v>2</v>
      </c>
      <c r="I8" t="s">
        <v>364</v>
      </c>
      <c r="J8" t="s">
        <v>365</v>
      </c>
      <c r="K8" t="s">
        <v>366</v>
      </c>
      <c r="L8">
        <v>1368</v>
      </c>
      <c r="N8">
        <v>1011</v>
      </c>
      <c r="O8" t="s">
        <v>354</v>
      </c>
      <c r="P8" t="s">
        <v>354</v>
      </c>
      <c r="Q8">
        <v>1</v>
      </c>
      <c r="X8">
        <v>0.63</v>
      </c>
      <c r="Y8">
        <v>0</v>
      </c>
      <c r="Z8">
        <v>4.62</v>
      </c>
      <c r="AA8">
        <v>0</v>
      </c>
      <c r="AB8">
        <v>0</v>
      </c>
      <c r="AC8">
        <v>0</v>
      </c>
      <c r="AD8">
        <v>1</v>
      </c>
      <c r="AE8">
        <v>0</v>
      </c>
      <c r="AG8">
        <v>0.63</v>
      </c>
      <c r="AH8">
        <v>2</v>
      </c>
      <c r="AI8">
        <v>9104829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ROW(Source!A29)</f>
        <v>29</v>
      </c>
      <c r="B9">
        <v>9104852</v>
      </c>
      <c r="C9">
        <v>9104822</v>
      </c>
      <c r="D9">
        <v>5496870</v>
      </c>
      <c r="E9">
        <v>1</v>
      </c>
      <c r="F9">
        <v>1</v>
      </c>
      <c r="G9">
        <v>1</v>
      </c>
      <c r="H9">
        <v>2</v>
      </c>
      <c r="I9" t="s">
        <v>367</v>
      </c>
      <c r="J9" t="s">
        <v>368</v>
      </c>
      <c r="K9" t="s">
        <v>369</v>
      </c>
      <c r="L9">
        <v>1368</v>
      </c>
      <c r="N9">
        <v>1011</v>
      </c>
      <c r="O9" t="s">
        <v>354</v>
      </c>
      <c r="P9" t="s">
        <v>354</v>
      </c>
      <c r="Q9">
        <v>1</v>
      </c>
      <c r="X9">
        <v>0.1</v>
      </c>
      <c r="Y9">
        <v>0</v>
      </c>
      <c r="Z9">
        <v>75.4</v>
      </c>
      <c r="AA9">
        <v>0</v>
      </c>
      <c r="AB9">
        <v>0</v>
      </c>
      <c r="AC9">
        <v>0</v>
      </c>
      <c r="AD9">
        <v>1</v>
      </c>
      <c r="AE9">
        <v>0</v>
      </c>
      <c r="AG9">
        <v>0.1</v>
      </c>
      <c r="AH9">
        <v>2</v>
      </c>
      <c r="AI9">
        <v>9104830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ROW(Source!A29)</f>
        <v>29</v>
      </c>
      <c r="B10">
        <v>9104853</v>
      </c>
      <c r="C10">
        <v>9104822</v>
      </c>
      <c r="D10">
        <v>5441846</v>
      </c>
      <c r="E10">
        <v>1</v>
      </c>
      <c r="F10">
        <v>1</v>
      </c>
      <c r="G10">
        <v>1</v>
      </c>
      <c r="H10">
        <v>3</v>
      </c>
      <c r="I10" t="s">
        <v>370</v>
      </c>
      <c r="J10" t="s">
        <v>371</v>
      </c>
      <c r="K10" t="s">
        <v>372</v>
      </c>
      <c r="L10">
        <v>1348</v>
      </c>
      <c r="N10">
        <v>1009</v>
      </c>
      <c r="O10" t="s">
        <v>45</v>
      </c>
      <c r="P10" t="s">
        <v>45</v>
      </c>
      <c r="Q10">
        <v>1000</v>
      </c>
      <c r="X10">
        <v>0.00024</v>
      </c>
      <c r="Y10">
        <v>4455.2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0.00024</v>
      </c>
      <c r="AH10">
        <v>2</v>
      </c>
      <c r="AI10">
        <v>9104831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ROW(Source!A29)</f>
        <v>29</v>
      </c>
      <c r="B11">
        <v>9104854</v>
      </c>
      <c r="C11">
        <v>9104822</v>
      </c>
      <c r="D11">
        <v>5442747</v>
      </c>
      <c r="E11">
        <v>1</v>
      </c>
      <c r="F11">
        <v>1</v>
      </c>
      <c r="G11">
        <v>1</v>
      </c>
      <c r="H11">
        <v>3</v>
      </c>
      <c r="I11" t="s">
        <v>373</v>
      </c>
      <c r="J11" t="s">
        <v>374</v>
      </c>
      <c r="K11" t="s">
        <v>375</v>
      </c>
      <c r="L11">
        <v>1348</v>
      </c>
      <c r="N11">
        <v>1009</v>
      </c>
      <c r="O11" t="s">
        <v>45</v>
      </c>
      <c r="P11" t="s">
        <v>45</v>
      </c>
      <c r="Q11">
        <v>1000</v>
      </c>
      <c r="X11">
        <v>0.14</v>
      </c>
      <c r="Y11">
        <v>412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0.14</v>
      </c>
      <c r="AH11">
        <v>2</v>
      </c>
      <c r="AI11">
        <v>9104832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ROW(Source!A29)</f>
        <v>29</v>
      </c>
      <c r="B12">
        <v>9104855</v>
      </c>
      <c r="C12">
        <v>9104822</v>
      </c>
      <c r="D12">
        <v>5446109</v>
      </c>
      <c r="E12">
        <v>1</v>
      </c>
      <c r="F12">
        <v>1</v>
      </c>
      <c r="G12">
        <v>1</v>
      </c>
      <c r="H12">
        <v>3</v>
      </c>
      <c r="I12" t="s">
        <v>376</v>
      </c>
      <c r="J12" t="s">
        <v>377</v>
      </c>
      <c r="K12" t="s">
        <v>378</v>
      </c>
      <c r="L12">
        <v>1301</v>
      </c>
      <c r="N12">
        <v>1003</v>
      </c>
      <c r="O12" t="s">
        <v>40</v>
      </c>
      <c r="P12" t="s">
        <v>40</v>
      </c>
      <c r="Q12">
        <v>1</v>
      </c>
      <c r="X12">
        <v>0.03</v>
      </c>
      <c r="Y12">
        <v>426.3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0.03</v>
      </c>
      <c r="AH12">
        <v>2</v>
      </c>
      <c r="AI12">
        <v>9104833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ROW(Source!A29)</f>
        <v>29</v>
      </c>
      <c r="B13">
        <v>9104859</v>
      </c>
      <c r="C13">
        <v>9104822</v>
      </c>
      <c r="D13">
        <v>5446396</v>
      </c>
      <c r="E13">
        <v>1</v>
      </c>
      <c r="F13">
        <v>1</v>
      </c>
      <c r="G13">
        <v>1</v>
      </c>
      <c r="H13">
        <v>3</v>
      </c>
      <c r="I13" t="s">
        <v>38</v>
      </c>
      <c r="J13" t="s">
        <v>41</v>
      </c>
      <c r="K13" t="s">
        <v>39</v>
      </c>
      <c r="L13">
        <v>1301</v>
      </c>
      <c r="N13">
        <v>1003</v>
      </c>
      <c r="O13" t="s">
        <v>40</v>
      </c>
      <c r="P13" t="s">
        <v>40</v>
      </c>
      <c r="Q13">
        <v>1</v>
      </c>
      <c r="X13">
        <v>56.59259</v>
      </c>
      <c r="Y13">
        <v>43.9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G13">
        <v>56.59259</v>
      </c>
      <c r="AH13">
        <v>2</v>
      </c>
      <c r="AI13">
        <v>9104837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ROW(Source!A29)</f>
        <v>29</v>
      </c>
      <c r="B14">
        <v>9104856</v>
      </c>
      <c r="C14">
        <v>9104822</v>
      </c>
      <c r="D14">
        <v>5447034</v>
      </c>
      <c r="E14">
        <v>1</v>
      </c>
      <c r="F14">
        <v>1</v>
      </c>
      <c r="G14">
        <v>1</v>
      </c>
      <c r="H14">
        <v>3</v>
      </c>
      <c r="I14" t="s">
        <v>379</v>
      </c>
      <c r="J14" t="s">
        <v>380</v>
      </c>
      <c r="K14" t="s">
        <v>381</v>
      </c>
      <c r="L14">
        <v>1301</v>
      </c>
      <c r="N14">
        <v>1003</v>
      </c>
      <c r="O14" t="s">
        <v>40</v>
      </c>
      <c r="P14" t="s">
        <v>40</v>
      </c>
      <c r="Q14">
        <v>1</v>
      </c>
      <c r="X14">
        <v>0</v>
      </c>
      <c r="Y14">
        <v>0</v>
      </c>
      <c r="Z14">
        <v>0</v>
      </c>
      <c r="AA14">
        <v>0</v>
      </c>
      <c r="AB14">
        <v>0</v>
      </c>
      <c r="AC14">
        <v>2</v>
      </c>
      <c r="AD14">
        <v>0</v>
      </c>
      <c r="AE14">
        <v>0</v>
      </c>
      <c r="AG14">
        <v>0</v>
      </c>
      <c r="AH14">
        <v>2</v>
      </c>
      <c r="AI14">
        <v>9104834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ROW(Source!A29)</f>
        <v>29</v>
      </c>
      <c r="B15">
        <v>9104857</v>
      </c>
      <c r="C15">
        <v>9104822</v>
      </c>
      <c r="D15">
        <v>5447787</v>
      </c>
      <c r="E15">
        <v>1</v>
      </c>
      <c r="F15">
        <v>1</v>
      </c>
      <c r="G15">
        <v>1</v>
      </c>
      <c r="H15">
        <v>3</v>
      </c>
      <c r="I15" t="s">
        <v>382</v>
      </c>
      <c r="J15" t="s">
        <v>383</v>
      </c>
      <c r="K15" t="s">
        <v>384</v>
      </c>
      <c r="L15">
        <v>1354</v>
      </c>
      <c r="N15">
        <v>1010</v>
      </c>
      <c r="O15" t="s">
        <v>213</v>
      </c>
      <c r="P15" t="s">
        <v>213</v>
      </c>
      <c r="Q15">
        <v>1</v>
      </c>
      <c r="X15">
        <v>0.21</v>
      </c>
      <c r="Y15">
        <v>196.43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0.21</v>
      </c>
      <c r="AH15">
        <v>2</v>
      </c>
      <c r="AI15">
        <v>9104835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ROW(Source!A29)</f>
        <v>29</v>
      </c>
      <c r="B16">
        <v>9104858</v>
      </c>
      <c r="C16">
        <v>9104822</v>
      </c>
      <c r="D16">
        <v>5448330</v>
      </c>
      <c r="E16">
        <v>1</v>
      </c>
      <c r="F16">
        <v>1</v>
      </c>
      <c r="G16">
        <v>1</v>
      </c>
      <c r="H16">
        <v>3</v>
      </c>
      <c r="I16" t="s">
        <v>385</v>
      </c>
      <c r="J16" t="s">
        <v>386</v>
      </c>
      <c r="K16" t="s">
        <v>387</v>
      </c>
      <c r="L16">
        <v>1391</v>
      </c>
      <c r="N16">
        <v>1013</v>
      </c>
      <c r="O16" t="s">
        <v>388</v>
      </c>
      <c r="P16" t="s">
        <v>388</v>
      </c>
      <c r="Q16">
        <v>1</v>
      </c>
      <c r="X16">
        <v>0</v>
      </c>
      <c r="Y16">
        <v>0</v>
      </c>
      <c r="Z16">
        <v>0</v>
      </c>
      <c r="AA16">
        <v>0</v>
      </c>
      <c r="AB16">
        <v>0</v>
      </c>
      <c r="AC16">
        <v>2</v>
      </c>
      <c r="AD16">
        <v>0</v>
      </c>
      <c r="AE16">
        <v>0</v>
      </c>
      <c r="AG16">
        <v>0</v>
      </c>
      <c r="AH16">
        <v>2</v>
      </c>
      <c r="AI16">
        <v>9104836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ROW(Source!A29)</f>
        <v>29</v>
      </c>
      <c r="B17">
        <v>9104862</v>
      </c>
      <c r="C17">
        <v>9104822</v>
      </c>
      <c r="D17">
        <v>5457674</v>
      </c>
      <c r="E17">
        <v>1</v>
      </c>
      <c r="F17">
        <v>1</v>
      </c>
      <c r="G17">
        <v>1</v>
      </c>
      <c r="H17">
        <v>3</v>
      </c>
      <c r="I17" t="s">
        <v>389</v>
      </c>
      <c r="J17" t="s">
        <v>390</v>
      </c>
      <c r="K17" t="s">
        <v>391</v>
      </c>
      <c r="L17">
        <v>1354</v>
      </c>
      <c r="N17">
        <v>1010</v>
      </c>
      <c r="O17" t="s">
        <v>213</v>
      </c>
      <c r="P17" t="s">
        <v>213</v>
      </c>
      <c r="Q17">
        <v>1</v>
      </c>
      <c r="X17">
        <v>0.0032</v>
      </c>
      <c r="Y17">
        <v>346</v>
      </c>
      <c r="Z17">
        <v>0</v>
      </c>
      <c r="AA17">
        <v>0</v>
      </c>
      <c r="AB17">
        <v>0</v>
      </c>
      <c r="AC17">
        <v>2</v>
      </c>
      <c r="AD17">
        <v>1</v>
      </c>
      <c r="AE17">
        <v>0</v>
      </c>
      <c r="AG17">
        <v>0.0032</v>
      </c>
      <c r="AH17">
        <v>2</v>
      </c>
      <c r="AI17">
        <v>9104840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ROW(Source!A29)</f>
        <v>29</v>
      </c>
      <c r="B18">
        <v>9104863</v>
      </c>
      <c r="C18">
        <v>9104822</v>
      </c>
      <c r="D18">
        <v>5458980</v>
      </c>
      <c r="E18">
        <v>1</v>
      </c>
      <c r="F18">
        <v>1</v>
      </c>
      <c r="G18">
        <v>1</v>
      </c>
      <c r="H18">
        <v>3</v>
      </c>
      <c r="I18" t="s">
        <v>392</v>
      </c>
      <c r="J18" t="s">
        <v>393</v>
      </c>
      <c r="K18" t="s">
        <v>394</v>
      </c>
      <c r="L18">
        <v>1327</v>
      </c>
      <c r="N18">
        <v>1005</v>
      </c>
      <c r="O18" t="s">
        <v>395</v>
      </c>
      <c r="P18" t="s">
        <v>395</v>
      </c>
      <c r="Q18">
        <v>1</v>
      </c>
      <c r="X18">
        <v>0.28</v>
      </c>
      <c r="Y18">
        <v>35.53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0.28</v>
      </c>
      <c r="AH18">
        <v>2</v>
      </c>
      <c r="AI18">
        <v>9104841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ROW(Source!A29)</f>
        <v>29</v>
      </c>
      <c r="B19">
        <v>9104860</v>
      </c>
      <c r="C19">
        <v>9104822</v>
      </c>
      <c r="D19">
        <v>5459185</v>
      </c>
      <c r="E19">
        <v>1</v>
      </c>
      <c r="F19">
        <v>1</v>
      </c>
      <c r="G19">
        <v>1</v>
      </c>
      <c r="H19">
        <v>3</v>
      </c>
      <c r="I19" t="s">
        <v>43</v>
      </c>
      <c r="J19" t="s">
        <v>46</v>
      </c>
      <c r="K19" t="s">
        <v>44</v>
      </c>
      <c r="L19">
        <v>1348</v>
      </c>
      <c r="N19">
        <v>1009</v>
      </c>
      <c r="O19" t="s">
        <v>45</v>
      </c>
      <c r="P19" t="s">
        <v>45</v>
      </c>
      <c r="Q19">
        <v>1000</v>
      </c>
      <c r="X19">
        <v>0.104741</v>
      </c>
      <c r="Y19">
        <v>7241.79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G19">
        <v>0.104741</v>
      </c>
      <c r="AH19">
        <v>2</v>
      </c>
      <c r="AI19">
        <v>9104838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ROW(Source!A29)</f>
        <v>29</v>
      </c>
      <c r="B20">
        <v>9104861</v>
      </c>
      <c r="C20">
        <v>9104822</v>
      </c>
      <c r="D20">
        <v>1425353</v>
      </c>
      <c r="E20">
        <v>1</v>
      </c>
      <c r="F20">
        <v>1</v>
      </c>
      <c r="G20">
        <v>1</v>
      </c>
      <c r="H20">
        <v>3</v>
      </c>
      <c r="I20" t="s">
        <v>48</v>
      </c>
      <c r="J20" t="s">
        <v>50</v>
      </c>
      <c r="K20" t="s">
        <v>49</v>
      </c>
      <c r="L20">
        <v>1348</v>
      </c>
      <c r="N20">
        <v>1009</v>
      </c>
      <c r="O20" t="s">
        <v>45</v>
      </c>
      <c r="P20" t="s">
        <v>45</v>
      </c>
      <c r="Q20">
        <v>1000</v>
      </c>
      <c r="X20">
        <v>0.104741</v>
      </c>
      <c r="Y20">
        <v>2216.91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G20">
        <v>0.104741</v>
      </c>
      <c r="AH20">
        <v>2</v>
      </c>
      <c r="AI20">
        <v>9104839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ROW(Source!A29)</f>
        <v>29</v>
      </c>
      <c r="B21">
        <v>9104864</v>
      </c>
      <c r="C21">
        <v>9104822</v>
      </c>
      <c r="D21">
        <v>5459292</v>
      </c>
      <c r="E21">
        <v>1</v>
      </c>
      <c r="F21">
        <v>1</v>
      </c>
      <c r="G21">
        <v>1</v>
      </c>
      <c r="H21">
        <v>3</v>
      </c>
      <c r="I21" t="s">
        <v>396</v>
      </c>
      <c r="J21" t="s">
        <v>397</v>
      </c>
      <c r="K21" t="s">
        <v>398</v>
      </c>
      <c r="L21">
        <v>1348</v>
      </c>
      <c r="N21">
        <v>1009</v>
      </c>
      <c r="O21" t="s">
        <v>45</v>
      </c>
      <c r="P21" t="s">
        <v>45</v>
      </c>
      <c r="Q21">
        <v>1000</v>
      </c>
      <c r="X21">
        <v>0</v>
      </c>
      <c r="Y21">
        <v>0</v>
      </c>
      <c r="Z21">
        <v>0</v>
      </c>
      <c r="AA21">
        <v>0</v>
      </c>
      <c r="AB21">
        <v>0</v>
      </c>
      <c r="AC21">
        <v>2</v>
      </c>
      <c r="AD21">
        <v>0</v>
      </c>
      <c r="AE21">
        <v>0</v>
      </c>
      <c r="AG21">
        <v>0</v>
      </c>
      <c r="AH21">
        <v>2</v>
      </c>
      <c r="AI21">
        <v>9104842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ROW(Source!A29)</f>
        <v>29</v>
      </c>
      <c r="B22">
        <v>9104865</v>
      </c>
      <c r="C22">
        <v>9104822</v>
      </c>
      <c r="D22">
        <v>5466900</v>
      </c>
      <c r="E22">
        <v>1</v>
      </c>
      <c r="F22">
        <v>1</v>
      </c>
      <c r="G22">
        <v>1</v>
      </c>
      <c r="H22">
        <v>3</v>
      </c>
      <c r="I22" t="s">
        <v>52</v>
      </c>
      <c r="J22" t="s">
        <v>54</v>
      </c>
      <c r="K22" t="s">
        <v>53</v>
      </c>
      <c r="L22">
        <v>1339</v>
      </c>
      <c r="N22">
        <v>1007</v>
      </c>
      <c r="O22" t="s">
        <v>32</v>
      </c>
      <c r="P22" t="s">
        <v>32</v>
      </c>
      <c r="Q22">
        <v>1</v>
      </c>
      <c r="X22">
        <v>-1.14</v>
      </c>
      <c r="Y22">
        <v>592.76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-1.14</v>
      </c>
      <c r="AH22">
        <v>2</v>
      </c>
      <c r="AI22">
        <v>9104843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ROW(Source!A29)</f>
        <v>29</v>
      </c>
      <c r="B23">
        <v>9104866</v>
      </c>
      <c r="C23">
        <v>9104822</v>
      </c>
      <c r="D23">
        <v>5467014</v>
      </c>
      <c r="E23">
        <v>1</v>
      </c>
      <c r="F23">
        <v>1</v>
      </c>
      <c r="G23">
        <v>1</v>
      </c>
      <c r="H23">
        <v>3</v>
      </c>
      <c r="I23" t="s">
        <v>513</v>
      </c>
      <c r="J23" t="s">
        <v>58</v>
      </c>
      <c r="K23" t="s">
        <v>57</v>
      </c>
      <c r="L23">
        <v>1339</v>
      </c>
      <c r="N23">
        <v>1007</v>
      </c>
      <c r="O23" t="s">
        <v>32</v>
      </c>
      <c r="P23" t="s">
        <v>32</v>
      </c>
      <c r="Q23">
        <v>1</v>
      </c>
      <c r="X23">
        <v>1.14</v>
      </c>
      <c r="Y23">
        <v>720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G23">
        <v>1.14</v>
      </c>
      <c r="AH23">
        <v>3</v>
      </c>
      <c r="AI23">
        <v>-1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ROW(Source!A35)</f>
        <v>35</v>
      </c>
      <c r="B24">
        <v>9104880</v>
      </c>
      <c r="C24">
        <v>9104872</v>
      </c>
      <c r="D24">
        <v>5517677</v>
      </c>
      <c r="E24">
        <v>1</v>
      </c>
      <c r="F24">
        <v>1</v>
      </c>
      <c r="G24">
        <v>1</v>
      </c>
      <c r="H24">
        <v>1</v>
      </c>
      <c r="I24" t="s">
        <v>399</v>
      </c>
      <c r="K24" t="s">
        <v>400</v>
      </c>
      <c r="L24">
        <v>1369</v>
      </c>
      <c r="N24">
        <v>1013</v>
      </c>
      <c r="O24" t="s">
        <v>346</v>
      </c>
      <c r="P24" t="s">
        <v>346</v>
      </c>
      <c r="Q24">
        <v>1</v>
      </c>
      <c r="X24">
        <v>3.41</v>
      </c>
      <c r="Y24">
        <v>0</v>
      </c>
      <c r="Z24">
        <v>0</v>
      </c>
      <c r="AA24">
        <v>0</v>
      </c>
      <c r="AB24">
        <v>8.64</v>
      </c>
      <c r="AC24">
        <v>0</v>
      </c>
      <c r="AD24">
        <v>1</v>
      </c>
      <c r="AE24">
        <v>1</v>
      </c>
      <c r="AG24">
        <v>3.41</v>
      </c>
      <c r="AH24">
        <v>2</v>
      </c>
      <c r="AI24">
        <v>9104873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ROW(Source!A35)</f>
        <v>35</v>
      </c>
      <c r="B25">
        <v>9104881</v>
      </c>
      <c r="C25">
        <v>9104872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29</v>
      </c>
      <c r="K25" t="s">
        <v>349</v>
      </c>
      <c r="L25">
        <v>608254</v>
      </c>
      <c r="N25">
        <v>1013</v>
      </c>
      <c r="O25" t="s">
        <v>350</v>
      </c>
      <c r="P25" t="s">
        <v>350</v>
      </c>
      <c r="Q25">
        <v>1</v>
      </c>
      <c r="X25">
        <v>0.3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2</v>
      </c>
      <c r="AG25">
        <v>0.3</v>
      </c>
      <c r="AH25">
        <v>2</v>
      </c>
      <c r="AI25">
        <v>9104874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ROW(Source!A35)</f>
        <v>35</v>
      </c>
      <c r="B26">
        <v>9104882</v>
      </c>
      <c r="C26">
        <v>9104872</v>
      </c>
      <c r="D26">
        <v>5494044</v>
      </c>
      <c r="E26">
        <v>1</v>
      </c>
      <c r="F26">
        <v>1</v>
      </c>
      <c r="G26">
        <v>1</v>
      </c>
      <c r="H26">
        <v>2</v>
      </c>
      <c r="I26" t="s">
        <v>401</v>
      </c>
      <c r="J26" t="s">
        <v>402</v>
      </c>
      <c r="K26" t="s">
        <v>403</v>
      </c>
      <c r="L26">
        <v>1368</v>
      </c>
      <c r="N26">
        <v>1011</v>
      </c>
      <c r="O26" t="s">
        <v>354</v>
      </c>
      <c r="P26" t="s">
        <v>354</v>
      </c>
      <c r="Q26">
        <v>1</v>
      </c>
      <c r="X26">
        <v>0.08</v>
      </c>
      <c r="Y26">
        <v>0</v>
      </c>
      <c r="Z26">
        <v>90</v>
      </c>
      <c r="AA26">
        <v>10.06</v>
      </c>
      <c r="AB26">
        <v>0</v>
      </c>
      <c r="AC26">
        <v>0</v>
      </c>
      <c r="AD26">
        <v>1</v>
      </c>
      <c r="AE26">
        <v>0</v>
      </c>
      <c r="AG26">
        <v>0.08</v>
      </c>
      <c r="AH26">
        <v>2</v>
      </c>
      <c r="AI26">
        <v>9104875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ROW(Source!A35)</f>
        <v>35</v>
      </c>
      <c r="B27">
        <v>9104883</v>
      </c>
      <c r="C27">
        <v>9104872</v>
      </c>
      <c r="D27">
        <v>5494336</v>
      </c>
      <c r="E27">
        <v>1</v>
      </c>
      <c r="F27">
        <v>1</v>
      </c>
      <c r="G27">
        <v>1</v>
      </c>
      <c r="H27">
        <v>2</v>
      </c>
      <c r="I27" t="s">
        <v>404</v>
      </c>
      <c r="J27" t="s">
        <v>405</v>
      </c>
      <c r="K27" t="s">
        <v>406</v>
      </c>
      <c r="L27">
        <v>1368</v>
      </c>
      <c r="N27">
        <v>1011</v>
      </c>
      <c r="O27" t="s">
        <v>354</v>
      </c>
      <c r="P27" t="s">
        <v>354</v>
      </c>
      <c r="Q27">
        <v>1</v>
      </c>
      <c r="X27">
        <v>0.22</v>
      </c>
      <c r="Y27">
        <v>0</v>
      </c>
      <c r="Z27">
        <v>90</v>
      </c>
      <c r="AA27">
        <v>10.06</v>
      </c>
      <c r="AB27">
        <v>0</v>
      </c>
      <c r="AC27">
        <v>0</v>
      </c>
      <c r="AD27">
        <v>1</v>
      </c>
      <c r="AE27">
        <v>0</v>
      </c>
      <c r="AG27">
        <v>0.22</v>
      </c>
      <c r="AH27">
        <v>2</v>
      </c>
      <c r="AI27">
        <v>9104876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ROW(Source!A35)</f>
        <v>35</v>
      </c>
      <c r="B28">
        <v>9104884</v>
      </c>
      <c r="C28">
        <v>9104872</v>
      </c>
      <c r="D28">
        <v>5496473</v>
      </c>
      <c r="E28">
        <v>1</v>
      </c>
      <c r="F28">
        <v>1</v>
      </c>
      <c r="G28">
        <v>1</v>
      </c>
      <c r="H28">
        <v>2</v>
      </c>
      <c r="I28" t="s">
        <v>407</v>
      </c>
      <c r="J28" t="s">
        <v>408</v>
      </c>
      <c r="K28" t="s">
        <v>409</v>
      </c>
      <c r="L28">
        <v>1368</v>
      </c>
      <c r="N28">
        <v>1011</v>
      </c>
      <c r="O28" t="s">
        <v>354</v>
      </c>
      <c r="P28" t="s">
        <v>354</v>
      </c>
      <c r="Q28">
        <v>1</v>
      </c>
      <c r="X28">
        <v>0.44</v>
      </c>
      <c r="Y28">
        <v>0</v>
      </c>
      <c r="Z28">
        <v>4.91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0.44</v>
      </c>
      <c r="AH28">
        <v>2</v>
      </c>
      <c r="AI28">
        <v>9104877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ROW(Source!A35)</f>
        <v>35</v>
      </c>
      <c r="B29">
        <v>9104885</v>
      </c>
      <c r="C29">
        <v>9104872</v>
      </c>
      <c r="D29">
        <v>5469594</v>
      </c>
      <c r="E29">
        <v>1</v>
      </c>
      <c r="F29">
        <v>1</v>
      </c>
      <c r="G29">
        <v>1</v>
      </c>
      <c r="H29">
        <v>3</v>
      </c>
      <c r="I29" t="s">
        <v>410</v>
      </c>
      <c r="J29" t="s">
        <v>411</v>
      </c>
      <c r="K29" t="s">
        <v>412</v>
      </c>
      <c r="L29">
        <v>1339</v>
      </c>
      <c r="N29">
        <v>1007</v>
      </c>
      <c r="O29" t="s">
        <v>32</v>
      </c>
      <c r="P29" t="s">
        <v>32</v>
      </c>
      <c r="Q29">
        <v>1</v>
      </c>
      <c r="X29">
        <v>1.12</v>
      </c>
      <c r="Y29">
        <v>55.26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1.12</v>
      </c>
      <c r="AH29">
        <v>2</v>
      </c>
      <c r="AI29">
        <v>9104878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ROW(Source!A35)</f>
        <v>35</v>
      </c>
      <c r="B30">
        <v>9104886</v>
      </c>
      <c r="C30">
        <v>9104872</v>
      </c>
      <c r="D30">
        <v>5470416</v>
      </c>
      <c r="E30">
        <v>1</v>
      </c>
      <c r="F30">
        <v>1</v>
      </c>
      <c r="G30">
        <v>1</v>
      </c>
      <c r="H30">
        <v>3</v>
      </c>
      <c r="I30" t="s">
        <v>413</v>
      </c>
      <c r="J30" t="s">
        <v>414</v>
      </c>
      <c r="K30" t="s">
        <v>415</v>
      </c>
      <c r="L30">
        <v>1339</v>
      </c>
      <c r="N30">
        <v>1007</v>
      </c>
      <c r="O30" t="s">
        <v>32</v>
      </c>
      <c r="P30" t="s">
        <v>32</v>
      </c>
      <c r="Q30">
        <v>1</v>
      </c>
      <c r="X30">
        <v>0.11</v>
      </c>
      <c r="Y30">
        <v>2.44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0.11</v>
      </c>
      <c r="AH30">
        <v>2</v>
      </c>
      <c r="AI30">
        <v>9104879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ROW(Source!A36)</f>
        <v>36</v>
      </c>
      <c r="B31">
        <v>9104908</v>
      </c>
      <c r="C31">
        <v>9104887</v>
      </c>
      <c r="D31">
        <v>5515297</v>
      </c>
      <c r="E31">
        <v>1</v>
      </c>
      <c r="F31">
        <v>1</v>
      </c>
      <c r="G31">
        <v>1</v>
      </c>
      <c r="H31">
        <v>1</v>
      </c>
      <c r="I31" t="s">
        <v>416</v>
      </c>
      <c r="K31" t="s">
        <v>417</v>
      </c>
      <c r="L31">
        <v>1369</v>
      </c>
      <c r="N31">
        <v>1013</v>
      </c>
      <c r="O31" t="s">
        <v>346</v>
      </c>
      <c r="P31" t="s">
        <v>346</v>
      </c>
      <c r="Q31">
        <v>1</v>
      </c>
      <c r="X31">
        <v>220.66</v>
      </c>
      <c r="Y31">
        <v>0</v>
      </c>
      <c r="Z31">
        <v>0</v>
      </c>
      <c r="AA31">
        <v>0</v>
      </c>
      <c r="AB31">
        <v>8.53</v>
      </c>
      <c r="AC31">
        <v>0</v>
      </c>
      <c r="AD31">
        <v>1</v>
      </c>
      <c r="AE31">
        <v>1</v>
      </c>
      <c r="AG31">
        <v>220.66</v>
      </c>
      <c r="AH31">
        <v>2</v>
      </c>
      <c r="AI31">
        <v>9104888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ROW(Source!A36)</f>
        <v>36</v>
      </c>
      <c r="B32">
        <v>9104909</v>
      </c>
      <c r="C32">
        <v>9104887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29</v>
      </c>
      <c r="K32" t="s">
        <v>349</v>
      </c>
      <c r="L32">
        <v>608254</v>
      </c>
      <c r="N32">
        <v>1013</v>
      </c>
      <c r="O32" t="s">
        <v>350</v>
      </c>
      <c r="P32" t="s">
        <v>350</v>
      </c>
      <c r="Q32">
        <v>1</v>
      </c>
      <c r="X32">
        <v>28.78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G32">
        <v>28.78</v>
      </c>
      <c r="AH32">
        <v>2</v>
      </c>
      <c r="AI32">
        <v>9104889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ROW(Source!A36)</f>
        <v>36</v>
      </c>
      <c r="B33">
        <v>9104910</v>
      </c>
      <c r="C33">
        <v>9104887</v>
      </c>
      <c r="D33">
        <v>5493705</v>
      </c>
      <c r="E33">
        <v>1</v>
      </c>
      <c r="F33">
        <v>1</v>
      </c>
      <c r="G33">
        <v>1</v>
      </c>
      <c r="H33">
        <v>2</v>
      </c>
      <c r="I33" t="s">
        <v>418</v>
      </c>
      <c r="J33" t="s">
        <v>419</v>
      </c>
      <c r="K33" t="s">
        <v>420</v>
      </c>
      <c r="L33">
        <v>1368</v>
      </c>
      <c r="N33">
        <v>1011</v>
      </c>
      <c r="O33" t="s">
        <v>354</v>
      </c>
      <c r="P33" t="s">
        <v>354</v>
      </c>
      <c r="Q33">
        <v>1</v>
      </c>
      <c r="X33">
        <v>26.06</v>
      </c>
      <c r="Y33">
        <v>0</v>
      </c>
      <c r="Z33">
        <v>86.4</v>
      </c>
      <c r="AA33">
        <v>13.5</v>
      </c>
      <c r="AB33">
        <v>0</v>
      </c>
      <c r="AC33">
        <v>0</v>
      </c>
      <c r="AD33">
        <v>1</v>
      </c>
      <c r="AE33">
        <v>0</v>
      </c>
      <c r="AG33">
        <v>26.06</v>
      </c>
      <c r="AH33">
        <v>2</v>
      </c>
      <c r="AI33">
        <v>9104890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ROW(Source!A36)</f>
        <v>36</v>
      </c>
      <c r="B34">
        <v>9104911</v>
      </c>
      <c r="C34">
        <v>9104887</v>
      </c>
      <c r="D34">
        <v>5493882</v>
      </c>
      <c r="E34">
        <v>1</v>
      </c>
      <c r="F34">
        <v>1</v>
      </c>
      <c r="G34">
        <v>1</v>
      </c>
      <c r="H34">
        <v>2</v>
      </c>
      <c r="I34" t="s">
        <v>421</v>
      </c>
      <c r="J34" t="s">
        <v>422</v>
      </c>
      <c r="K34" t="s">
        <v>423</v>
      </c>
      <c r="L34">
        <v>1368</v>
      </c>
      <c r="N34">
        <v>1011</v>
      </c>
      <c r="O34" t="s">
        <v>354</v>
      </c>
      <c r="P34" t="s">
        <v>354</v>
      </c>
      <c r="Q34">
        <v>1</v>
      </c>
      <c r="X34">
        <v>0.98</v>
      </c>
      <c r="Y34">
        <v>0</v>
      </c>
      <c r="Z34">
        <v>112</v>
      </c>
      <c r="AA34">
        <v>13.5</v>
      </c>
      <c r="AB34">
        <v>0</v>
      </c>
      <c r="AC34">
        <v>0</v>
      </c>
      <c r="AD34">
        <v>1</v>
      </c>
      <c r="AE34">
        <v>0</v>
      </c>
      <c r="AG34">
        <v>0.98</v>
      </c>
      <c r="AH34">
        <v>2</v>
      </c>
      <c r="AI34">
        <v>9104891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ROW(Source!A36)</f>
        <v>36</v>
      </c>
      <c r="B35">
        <v>9104912</v>
      </c>
      <c r="C35">
        <v>9104887</v>
      </c>
      <c r="D35">
        <v>5494044</v>
      </c>
      <c r="E35">
        <v>1</v>
      </c>
      <c r="F35">
        <v>1</v>
      </c>
      <c r="G35">
        <v>1</v>
      </c>
      <c r="H35">
        <v>2</v>
      </c>
      <c r="I35" t="s">
        <v>401</v>
      </c>
      <c r="J35" t="s">
        <v>402</v>
      </c>
      <c r="K35" t="s">
        <v>403</v>
      </c>
      <c r="L35">
        <v>1368</v>
      </c>
      <c r="N35">
        <v>1011</v>
      </c>
      <c r="O35" t="s">
        <v>354</v>
      </c>
      <c r="P35" t="s">
        <v>354</v>
      </c>
      <c r="Q35">
        <v>1</v>
      </c>
      <c r="X35">
        <v>0.27</v>
      </c>
      <c r="Y35">
        <v>0</v>
      </c>
      <c r="Z35">
        <v>90</v>
      </c>
      <c r="AA35">
        <v>10.06</v>
      </c>
      <c r="AB35">
        <v>0</v>
      </c>
      <c r="AC35">
        <v>0</v>
      </c>
      <c r="AD35">
        <v>1</v>
      </c>
      <c r="AE35">
        <v>0</v>
      </c>
      <c r="AG35">
        <v>0.27</v>
      </c>
      <c r="AH35">
        <v>2</v>
      </c>
      <c r="AI35">
        <v>9104892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ROW(Source!A36)</f>
        <v>36</v>
      </c>
      <c r="B36">
        <v>9104913</v>
      </c>
      <c r="C36">
        <v>9104887</v>
      </c>
      <c r="D36">
        <v>5494274</v>
      </c>
      <c r="E36">
        <v>1</v>
      </c>
      <c r="F36">
        <v>1</v>
      </c>
      <c r="G36">
        <v>1</v>
      </c>
      <c r="H36">
        <v>2</v>
      </c>
      <c r="I36" t="s">
        <v>424</v>
      </c>
      <c r="J36" t="s">
        <v>425</v>
      </c>
      <c r="K36" t="s">
        <v>426</v>
      </c>
      <c r="L36">
        <v>1368</v>
      </c>
      <c r="N36">
        <v>1011</v>
      </c>
      <c r="O36" t="s">
        <v>354</v>
      </c>
      <c r="P36" t="s">
        <v>354</v>
      </c>
      <c r="Q36">
        <v>1</v>
      </c>
      <c r="X36">
        <v>142.8</v>
      </c>
      <c r="Y36">
        <v>0</v>
      </c>
      <c r="Z36">
        <v>8.1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142.8</v>
      </c>
      <c r="AH36">
        <v>2</v>
      </c>
      <c r="AI36">
        <v>9104893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ROW(Source!A36)</f>
        <v>36</v>
      </c>
      <c r="B37">
        <v>9104914</v>
      </c>
      <c r="C37">
        <v>9104887</v>
      </c>
      <c r="D37">
        <v>5494999</v>
      </c>
      <c r="E37">
        <v>1</v>
      </c>
      <c r="F37">
        <v>1</v>
      </c>
      <c r="G37">
        <v>1</v>
      </c>
      <c r="H37">
        <v>2</v>
      </c>
      <c r="I37" t="s">
        <v>358</v>
      </c>
      <c r="J37" t="s">
        <v>359</v>
      </c>
      <c r="K37" t="s">
        <v>360</v>
      </c>
      <c r="L37">
        <v>1368</v>
      </c>
      <c r="N37">
        <v>1011</v>
      </c>
      <c r="O37" t="s">
        <v>354</v>
      </c>
      <c r="P37" t="s">
        <v>354</v>
      </c>
      <c r="Q37">
        <v>1</v>
      </c>
      <c r="X37">
        <v>10.71</v>
      </c>
      <c r="Y37">
        <v>0</v>
      </c>
      <c r="Z37">
        <v>1.9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10.71</v>
      </c>
      <c r="AH37">
        <v>2</v>
      </c>
      <c r="AI37">
        <v>9104894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ROW(Source!A36)</f>
        <v>36</v>
      </c>
      <c r="B38">
        <v>9104915</v>
      </c>
      <c r="C38">
        <v>9104887</v>
      </c>
      <c r="D38">
        <v>5496502</v>
      </c>
      <c r="E38">
        <v>1</v>
      </c>
      <c r="F38">
        <v>1</v>
      </c>
      <c r="G38">
        <v>1</v>
      </c>
      <c r="H38">
        <v>2</v>
      </c>
      <c r="I38" t="s">
        <v>427</v>
      </c>
      <c r="J38" t="s">
        <v>428</v>
      </c>
      <c r="K38" t="s">
        <v>429</v>
      </c>
      <c r="L38">
        <v>1368</v>
      </c>
      <c r="N38">
        <v>1011</v>
      </c>
      <c r="O38" t="s">
        <v>354</v>
      </c>
      <c r="P38" t="s">
        <v>354</v>
      </c>
      <c r="Q38">
        <v>1</v>
      </c>
      <c r="X38">
        <v>0.1</v>
      </c>
      <c r="Y38">
        <v>0</v>
      </c>
      <c r="Z38">
        <v>3.27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0.1</v>
      </c>
      <c r="AH38">
        <v>2</v>
      </c>
      <c r="AI38">
        <v>9104895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ROW(Source!A36)</f>
        <v>36</v>
      </c>
      <c r="B39">
        <v>9104916</v>
      </c>
      <c r="C39">
        <v>9104887</v>
      </c>
      <c r="D39">
        <v>5496870</v>
      </c>
      <c r="E39">
        <v>1</v>
      </c>
      <c r="F39">
        <v>1</v>
      </c>
      <c r="G39">
        <v>1</v>
      </c>
      <c r="H39">
        <v>2</v>
      </c>
      <c r="I39" t="s">
        <v>367</v>
      </c>
      <c r="J39" t="s">
        <v>368</v>
      </c>
      <c r="K39" t="s">
        <v>369</v>
      </c>
      <c r="L39">
        <v>1368</v>
      </c>
      <c r="N39">
        <v>1011</v>
      </c>
      <c r="O39" t="s">
        <v>354</v>
      </c>
      <c r="P39" t="s">
        <v>354</v>
      </c>
      <c r="Q39">
        <v>1</v>
      </c>
      <c r="X39">
        <v>1.47</v>
      </c>
      <c r="Y39">
        <v>0</v>
      </c>
      <c r="Z39">
        <v>75.4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1.47</v>
      </c>
      <c r="AH39">
        <v>2</v>
      </c>
      <c r="AI39">
        <v>9104896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ROW(Source!A36)</f>
        <v>36</v>
      </c>
      <c r="B40">
        <v>9104917</v>
      </c>
      <c r="C40">
        <v>9104887</v>
      </c>
      <c r="D40">
        <v>5440985</v>
      </c>
      <c r="E40">
        <v>1</v>
      </c>
      <c r="F40">
        <v>1</v>
      </c>
      <c r="G40">
        <v>1</v>
      </c>
      <c r="H40">
        <v>3</v>
      </c>
      <c r="I40" t="s">
        <v>430</v>
      </c>
      <c r="J40" t="s">
        <v>431</v>
      </c>
      <c r="K40" t="s">
        <v>432</v>
      </c>
      <c r="L40">
        <v>1348</v>
      </c>
      <c r="N40">
        <v>1009</v>
      </c>
      <c r="O40" t="s">
        <v>45</v>
      </c>
      <c r="P40" t="s">
        <v>45</v>
      </c>
      <c r="Q40">
        <v>1000</v>
      </c>
      <c r="X40">
        <v>0.01</v>
      </c>
      <c r="Y40">
        <v>734.5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0.01</v>
      </c>
      <c r="AH40">
        <v>2</v>
      </c>
      <c r="AI40">
        <v>9104897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ROW(Source!A36)</f>
        <v>36</v>
      </c>
      <c r="B41">
        <v>9104918</v>
      </c>
      <c r="C41">
        <v>9104887</v>
      </c>
      <c r="D41">
        <v>5442986</v>
      </c>
      <c r="E41">
        <v>1</v>
      </c>
      <c r="F41">
        <v>1</v>
      </c>
      <c r="G41">
        <v>1</v>
      </c>
      <c r="H41">
        <v>3</v>
      </c>
      <c r="I41" t="s">
        <v>433</v>
      </c>
      <c r="J41" t="s">
        <v>434</v>
      </c>
      <c r="K41" t="s">
        <v>435</v>
      </c>
      <c r="L41">
        <v>1348</v>
      </c>
      <c r="N41">
        <v>1009</v>
      </c>
      <c r="O41" t="s">
        <v>45</v>
      </c>
      <c r="P41" t="s">
        <v>45</v>
      </c>
      <c r="Q41">
        <v>1000</v>
      </c>
      <c r="X41">
        <v>0.16</v>
      </c>
      <c r="Y41">
        <v>9750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0.16</v>
      </c>
      <c r="AH41">
        <v>2</v>
      </c>
      <c r="AI41">
        <v>9104898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ROW(Source!A36)</f>
        <v>36</v>
      </c>
      <c r="B42">
        <v>9104919</v>
      </c>
      <c r="C42">
        <v>9104887</v>
      </c>
      <c r="D42">
        <v>5443173</v>
      </c>
      <c r="E42">
        <v>1</v>
      </c>
      <c r="F42">
        <v>1</v>
      </c>
      <c r="G42">
        <v>1</v>
      </c>
      <c r="H42">
        <v>3</v>
      </c>
      <c r="I42" t="s">
        <v>436</v>
      </c>
      <c r="J42" t="s">
        <v>437</v>
      </c>
      <c r="K42" t="s">
        <v>438</v>
      </c>
      <c r="L42">
        <v>1327</v>
      </c>
      <c r="N42">
        <v>1005</v>
      </c>
      <c r="O42" t="s">
        <v>395</v>
      </c>
      <c r="P42" t="s">
        <v>395</v>
      </c>
      <c r="Q42">
        <v>1</v>
      </c>
      <c r="X42">
        <v>30</v>
      </c>
      <c r="Y42">
        <v>10.2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30</v>
      </c>
      <c r="AH42">
        <v>2</v>
      </c>
      <c r="AI42">
        <v>9104899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ROW(Source!A36)</f>
        <v>36</v>
      </c>
      <c r="B43">
        <v>9104920</v>
      </c>
      <c r="C43">
        <v>9104887</v>
      </c>
      <c r="D43">
        <v>5443308</v>
      </c>
      <c r="E43">
        <v>1</v>
      </c>
      <c r="F43">
        <v>1</v>
      </c>
      <c r="G43">
        <v>1</v>
      </c>
      <c r="H43">
        <v>3</v>
      </c>
      <c r="I43" t="s">
        <v>439</v>
      </c>
      <c r="J43" t="s">
        <v>440</v>
      </c>
      <c r="K43" t="s">
        <v>441</v>
      </c>
      <c r="L43">
        <v>1348</v>
      </c>
      <c r="N43">
        <v>1009</v>
      </c>
      <c r="O43" t="s">
        <v>45</v>
      </c>
      <c r="P43" t="s">
        <v>45</v>
      </c>
      <c r="Q43">
        <v>1000</v>
      </c>
      <c r="X43">
        <v>0.002</v>
      </c>
      <c r="Y43">
        <v>11978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0.002</v>
      </c>
      <c r="AH43">
        <v>2</v>
      </c>
      <c r="AI43">
        <v>9104900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ROW(Source!A36)</f>
        <v>36</v>
      </c>
      <c r="B44">
        <v>9104921</v>
      </c>
      <c r="C44">
        <v>9104887</v>
      </c>
      <c r="D44">
        <v>5444478</v>
      </c>
      <c r="E44">
        <v>1</v>
      </c>
      <c r="F44">
        <v>1</v>
      </c>
      <c r="G44">
        <v>1</v>
      </c>
      <c r="H44">
        <v>3</v>
      </c>
      <c r="I44" t="s">
        <v>442</v>
      </c>
      <c r="J44" t="s">
        <v>443</v>
      </c>
      <c r="K44" t="s">
        <v>444</v>
      </c>
      <c r="L44">
        <v>1339</v>
      </c>
      <c r="N44">
        <v>1007</v>
      </c>
      <c r="O44" t="s">
        <v>32</v>
      </c>
      <c r="P44" t="s">
        <v>32</v>
      </c>
      <c r="Q44">
        <v>1</v>
      </c>
      <c r="X44">
        <v>0.04</v>
      </c>
      <c r="Y44">
        <v>1056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0.04</v>
      </c>
      <c r="AH44">
        <v>2</v>
      </c>
      <c r="AI44">
        <v>9104901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ROW(Source!A36)</f>
        <v>36</v>
      </c>
      <c r="B45">
        <v>9104922</v>
      </c>
      <c r="C45">
        <v>9104887</v>
      </c>
      <c r="D45">
        <v>5458981</v>
      </c>
      <c r="E45">
        <v>1</v>
      </c>
      <c r="F45">
        <v>1</v>
      </c>
      <c r="G45">
        <v>1</v>
      </c>
      <c r="H45">
        <v>3</v>
      </c>
      <c r="I45" t="s">
        <v>445</v>
      </c>
      <c r="J45" t="s">
        <v>446</v>
      </c>
      <c r="K45" t="s">
        <v>447</v>
      </c>
      <c r="L45">
        <v>1327</v>
      </c>
      <c r="N45">
        <v>1005</v>
      </c>
      <c r="O45" t="s">
        <v>395</v>
      </c>
      <c r="P45" t="s">
        <v>395</v>
      </c>
      <c r="Q45">
        <v>1</v>
      </c>
      <c r="X45">
        <v>3.6</v>
      </c>
      <c r="Y45">
        <v>57.63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3.6</v>
      </c>
      <c r="AH45">
        <v>2</v>
      </c>
      <c r="AI45">
        <v>9104902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ROW(Source!A36)</f>
        <v>36</v>
      </c>
      <c r="B46">
        <v>9104926</v>
      </c>
      <c r="C46">
        <v>9104887</v>
      </c>
      <c r="D46">
        <v>5459185</v>
      </c>
      <c r="E46">
        <v>1</v>
      </c>
      <c r="F46">
        <v>1</v>
      </c>
      <c r="G46">
        <v>1</v>
      </c>
      <c r="H46">
        <v>3</v>
      </c>
      <c r="I46" t="s">
        <v>43</v>
      </c>
      <c r="J46" t="s">
        <v>46</v>
      </c>
      <c r="K46" t="s">
        <v>44</v>
      </c>
      <c r="L46">
        <v>1348</v>
      </c>
      <c r="N46">
        <v>1009</v>
      </c>
      <c r="O46" t="s">
        <v>45</v>
      </c>
      <c r="P46" t="s">
        <v>45</v>
      </c>
      <c r="Q46">
        <v>1000</v>
      </c>
      <c r="X46">
        <v>0</v>
      </c>
      <c r="Y46">
        <v>7241.79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G46">
        <v>0</v>
      </c>
      <c r="AH46">
        <v>2</v>
      </c>
      <c r="AI46">
        <v>9104906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ROW(Source!A36)</f>
        <v>36</v>
      </c>
      <c r="B47">
        <v>9104923</v>
      </c>
      <c r="C47">
        <v>9104887</v>
      </c>
      <c r="D47">
        <v>5459281</v>
      </c>
      <c r="E47">
        <v>1</v>
      </c>
      <c r="F47">
        <v>1</v>
      </c>
      <c r="G47">
        <v>1</v>
      </c>
      <c r="H47">
        <v>3</v>
      </c>
      <c r="I47" t="s">
        <v>76</v>
      </c>
      <c r="J47" t="s">
        <v>78</v>
      </c>
      <c r="K47" t="s">
        <v>77</v>
      </c>
      <c r="L47">
        <v>1348</v>
      </c>
      <c r="N47">
        <v>1009</v>
      </c>
      <c r="O47" t="s">
        <v>45</v>
      </c>
      <c r="P47" t="s">
        <v>45</v>
      </c>
      <c r="Q47">
        <v>1000</v>
      </c>
      <c r="X47">
        <v>-8.1</v>
      </c>
      <c r="Y47">
        <v>5650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-8.1</v>
      </c>
      <c r="AH47">
        <v>2</v>
      </c>
      <c r="AI47">
        <v>9104903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ROW(Source!A36)</f>
        <v>36</v>
      </c>
      <c r="B48">
        <v>9104924</v>
      </c>
      <c r="C48">
        <v>9104887</v>
      </c>
      <c r="D48">
        <v>5467008</v>
      </c>
      <c r="E48">
        <v>1</v>
      </c>
      <c r="F48">
        <v>1</v>
      </c>
      <c r="G48">
        <v>1</v>
      </c>
      <c r="H48">
        <v>3</v>
      </c>
      <c r="I48" t="s">
        <v>80</v>
      </c>
      <c r="J48" t="s">
        <v>82</v>
      </c>
      <c r="K48" t="s">
        <v>81</v>
      </c>
      <c r="L48">
        <v>1339</v>
      </c>
      <c r="N48">
        <v>1007</v>
      </c>
      <c r="O48" t="s">
        <v>32</v>
      </c>
      <c r="P48" t="s">
        <v>32</v>
      </c>
      <c r="Q48">
        <v>1</v>
      </c>
      <c r="X48">
        <v>-101.5</v>
      </c>
      <c r="Y48">
        <v>665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-101.5</v>
      </c>
      <c r="AH48">
        <v>2</v>
      </c>
      <c r="AI48">
        <v>9104904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ROW(Source!A36)</f>
        <v>36</v>
      </c>
      <c r="B49">
        <v>9104927</v>
      </c>
      <c r="C49">
        <v>9104887</v>
      </c>
      <c r="D49">
        <v>5467014</v>
      </c>
      <c r="E49">
        <v>1</v>
      </c>
      <c r="F49">
        <v>1</v>
      </c>
      <c r="G49">
        <v>1</v>
      </c>
      <c r="H49">
        <v>3</v>
      </c>
      <c r="I49" t="s">
        <v>513</v>
      </c>
      <c r="J49" t="s">
        <v>58</v>
      </c>
      <c r="K49" t="s">
        <v>57</v>
      </c>
      <c r="L49">
        <v>1339</v>
      </c>
      <c r="N49">
        <v>1007</v>
      </c>
      <c r="O49" t="s">
        <v>32</v>
      </c>
      <c r="P49" t="s">
        <v>32</v>
      </c>
      <c r="Q49">
        <v>1</v>
      </c>
      <c r="X49">
        <v>101.5</v>
      </c>
      <c r="Y49">
        <v>720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G49">
        <v>101.5</v>
      </c>
      <c r="AH49">
        <v>3</v>
      </c>
      <c r="AI49">
        <v>-1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ROW(Source!A36)</f>
        <v>36</v>
      </c>
      <c r="B50">
        <v>9104925</v>
      </c>
      <c r="C50">
        <v>9104887</v>
      </c>
      <c r="D50">
        <v>5470416</v>
      </c>
      <c r="E50">
        <v>1</v>
      </c>
      <c r="F50">
        <v>1</v>
      </c>
      <c r="G50">
        <v>1</v>
      </c>
      <c r="H50">
        <v>3</v>
      </c>
      <c r="I50" t="s">
        <v>413</v>
      </c>
      <c r="J50" t="s">
        <v>414</v>
      </c>
      <c r="K50" t="s">
        <v>415</v>
      </c>
      <c r="L50">
        <v>1339</v>
      </c>
      <c r="N50">
        <v>1007</v>
      </c>
      <c r="O50" t="s">
        <v>32</v>
      </c>
      <c r="P50" t="s">
        <v>32</v>
      </c>
      <c r="Q50">
        <v>1</v>
      </c>
      <c r="X50">
        <v>0.73</v>
      </c>
      <c r="Y50">
        <v>2.44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0.73</v>
      </c>
      <c r="AH50">
        <v>2</v>
      </c>
      <c r="AI50">
        <v>9104905</v>
      </c>
      <c r="AJ50">
        <v>49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ROW(Source!A41)</f>
        <v>41</v>
      </c>
      <c r="B51">
        <v>9104938</v>
      </c>
      <c r="C51">
        <v>9104932</v>
      </c>
      <c r="D51">
        <v>5514105</v>
      </c>
      <c r="E51">
        <v>1</v>
      </c>
      <c r="F51">
        <v>1</v>
      </c>
      <c r="G51">
        <v>1</v>
      </c>
      <c r="H51">
        <v>1</v>
      </c>
      <c r="I51" t="s">
        <v>448</v>
      </c>
      <c r="K51" t="s">
        <v>449</v>
      </c>
      <c r="L51">
        <v>1369</v>
      </c>
      <c r="N51">
        <v>1013</v>
      </c>
      <c r="O51" t="s">
        <v>346</v>
      </c>
      <c r="P51" t="s">
        <v>346</v>
      </c>
      <c r="Q51">
        <v>1</v>
      </c>
      <c r="X51">
        <v>9.47</v>
      </c>
      <c r="Y51">
        <v>0</v>
      </c>
      <c r="Z51">
        <v>0</v>
      </c>
      <c r="AA51">
        <v>0</v>
      </c>
      <c r="AB51">
        <v>9.41</v>
      </c>
      <c r="AC51">
        <v>0</v>
      </c>
      <c r="AD51">
        <v>1</v>
      </c>
      <c r="AE51">
        <v>1</v>
      </c>
      <c r="AG51">
        <v>9.47</v>
      </c>
      <c r="AH51">
        <v>2</v>
      </c>
      <c r="AI51">
        <v>9104933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ROW(Source!A41)</f>
        <v>41</v>
      </c>
      <c r="B52">
        <v>9104939</v>
      </c>
      <c r="C52">
        <v>9104932</v>
      </c>
      <c r="D52">
        <v>121548</v>
      </c>
      <c r="E52">
        <v>1</v>
      </c>
      <c r="F52">
        <v>1</v>
      </c>
      <c r="G52">
        <v>1</v>
      </c>
      <c r="H52">
        <v>1</v>
      </c>
      <c r="I52" t="s">
        <v>29</v>
      </c>
      <c r="K52" t="s">
        <v>349</v>
      </c>
      <c r="L52">
        <v>608254</v>
      </c>
      <c r="N52">
        <v>1013</v>
      </c>
      <c r="O52" t="s">
        <v>350</v>
      </c>
      <c r="P52" t="s">
        <v>350</v>
      </c>
      <c r="Q52">
        <v>1</v>
      </c>
      <c r="X52">
        <v>0.31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G52">
        <v>0.31</v>
      </c>
      <c r="AH52">
        <v>2</v>
      </c>
      <c r="AI52">
        <v>9104934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ROW(Source!A41)</f>
        <v>41</v>
      </c>
      <c r="B53">
        <v>9104940</v>
      </c>
      <c r="C53">
        <v>9104932</v>
      </c>
      <c r="D53">
        <v>5494089</v>
      </c>
      <c r="E53">
        <v>1</v>
      </c>
      <c r="F53">
        <v>1</v>
      </c>
      <c r="G53">
        <v>1</v>
      </c>
      <c r="H53">
        <v>2</v>
      </c>
      <c r="I53" t="s">
        <v>450</v>
      </c>
      <c r="J53" t="s">
        <v>451</v>
      </c>
      <c r="K53" t="s">
        <v>452</v>
      </c>
      <c r="L53">
        <v>1368</v>
      </c>
      <c r="N53">
        <v>1011</v>
      </c>
      <c r="O53" t="s">
        <v>354</v>
      </c>
      <c r="P53" t="s">
        <v>354</v>
      </c>
      <c r="Q53">
        <v>1</v>
      </c>
      <c r="X53">
        <v>0.45</v>
      </c>
      <c r="Y53">
        <v>0</v>
      </c>
      <c r="Z53">
        <v>6.66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0.45</v>
      </c>
      <c r="AH53">
        <v>2</v>
      </c>
      <c r="AI53">
        <v>9104935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ROW(Source!A41)</f>
        <v>41</v>
      </c>
      <c r="B54">
        <v>9104941</v>
      </c>
      <c r="C54">
        <v>9104932</v>
      </c>
      <c r="D54">
        <v>5496870</v>
      </c>
      <c r="E54">
        <v>1</v>
      </c>
      <c r="F54">
        <v>1</v>
      </c>
      <c r="G54">
        <v>1</v>
      </c>
      <c r="H54">
        <v>2</v>
      </c>
      <c r="I54" t="s">
        <v>367</v>
      </c>
      <c r="J54" t="s">
        <v>368</v>
      </c>
      <c r="K54" t="s">
        <v>369</v>
      </c>
      <c r="L54">
        <v>1368</v>
      </c>
      <c r="N54">
        <v>1011</v>
      </c>
      <c r="O54" t="s">
        <v>354</v>
      </c>
      <c r="P54" t="s">
        <v>354</v>
      </c>
      <c r="Q54">
        <v>1</v>
      </c>
      <c r="X54">
        <v>0.31</v>
      </c>
      <c r="Y54">
        <v>0</v>
      </c>
      <c r="Z54">
        <v>75.4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0.31</v>
      </c>
      <c r="AH54">
        <v>2</v>
      </c>
      <c r="AI54">
        <v>9104936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ROW(Source!A41)</f>
        <v>41</v>
      </c>
      <c r="B55">
        <v>9104942</v>
      </c>
      <c r="C55">
        <v>9104932</v>
      </c>
      <c r="D55">
        <v>5447290</v>
      </c>
      <c r="E55">
        <v>1</v>
      </c>
      <c r="F55">
        <v>1</v>
      </c>
      <c r="G55">
        <v>1</v>
      </c>
      <c r="H55">
        <v>3</v>
      </c>
      <c r="I55" t="s">
        <v>453</v>
      </c>
      <c r="J55" t="s">
        <v>454</v>
      </c>
      <c r="K55" t="s">
        <v>455</v>
      </c>
      <c r="L55">
        <v>1339</v>
      </c>
      <c r="N55">
        <v>1007</v>
      </c>
      <c r="O55" t="s">
        <v>32</v>
      </c>
      <c r="P55" t="s">
        <v>32</v>
      </c>
      <c r="Q55">
        <v>1</v>
      </c>
      <c r="X55">
        <v>1.02</v>
      </c>
      <c r="Y55">
        <v>994.4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1.02</v>
      </c>
      <c r="AH55">
        <v>2</v>
      </c>
      <c r="AI55">
        <v>9104937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ROW(Source!A42)</f>
        <v>42</v>
      </c>
      <c r="B56">
        <v>9104965</v>
      </c>
      <c r="C56">
        <v>9104943</v>
      </c>
      <c r="D56">
        <v>5518582</v>
      </c>
      <c r="E56">
        <v>1</v>
      </c>
      <c r="F56">
        <v>1</v>
      </c>
      <c r="G56">
        <v>1</v>
      </c>
      <c r="H56">
        <v>1</v>
      </c>
      <c r="I56" t="s">
        <v>456</v>
      </c>
      <c r="K56" t="s">
        <v>457</v>
      </c>
      <c r="L56">
        <v>1369</v>
      </c>
      <c r="N56">
        <v>1013</v>
      </c>
      <c r="O56" t="s">
        <v>346</v>
      </c>
      <c r="P56" t="s">
        <v>346</v>
      </c>
      <c r="Q56">
        <v>1</v>
      </c>
      <c r="X56">
        <v>1051.83</v>
      </c>
      <c r="Y56">
        <v>0</v>
      </c>
      <c r="Z56">
        <v>0</v>
      </c>
      <c r="AA56">
        <v>0</v>
      </c>
      <c r="AB56">
        <v>8.75</v>
      </c>
      <c r="AC56">
        <v>0</v>
      </c>
      <c r="AD56">
        <v>1</v>
      </c>
      <c r="AE56">
        <v>1</v>
      </c>
      <c r="AG56">
        <v>1051.83</v>
      </c>
      <c r="AH56">
        <v>2</v>
      </c>
      <c r="AI56">
        <v>9104944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ROW(Source!A42)</f>
        <v>42</v>
      </c>
      <c r="B57">
        <v>9104966</v>
      </c>
      <c r="C57">
        <v>9104943</v>
      </c>
      <c r="D57">
        <v>121548</v>
      </c>
      <c r="E57">
        <v>1</v>
      </c>
      <c r="F57">
        <v>1</v>
      </c>
      <c r="G57">
        <v>1</v>
      </c>
      <c r="H57">
        <v>1</v>
      </c>
      <c r="I57" t="s">
        <v>29</v>
      </c>
      <c r="K57" t="s">
        <v>349</v>
      </c>
      <c r="L57">
        <v>608254</v>
      </c>
      <c r="N57">
        <v>1013</v>
      </c>
      <c r="O57" t="s">
        <v>350</v>
      </c>
      <c r="P57" t="s">
        <v>350</v>
      </c>
      <c r="Q57">
        <v>1</v>
      </c>
      <c r="X57">
        <v>41.58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2</v>
      </c>
      <c r="AG57">
        <v>41.58</v>
      </c>
      <c r="AH57">
        <v>2</v>
      </c>
      <c r="AI57">
        <v>9104945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ROW(Source!A42)</f>
        <v>42</v>
      </c>
      <c r="B58">
        <v>9104967</v>
      </c>
      <c r="C58">
        <v>9104943</v>
      </c>
      <c r="D58">
        <v>5493705</v>
      </c>
      <c r="E58">
        <v>1</v>
      </c>
      <c r="F58">
        <v>1</v>
      </c>
      <c r="G58">
        <v>1</v>
      </c>
      <c r="H58">
        <v>2</v>
      </c>
      <c r="I58" t="s">
        <v>418</v>
      </c>
      <c r="J58" t="s">
        <v>419</v>
      </c>
      <c r="K58" t="s">
        <v>420</v>
      </c>
      <c r="L58">
        <v>1368</v>
      </c>
      <c r="N58">
        <v>1011</v>
      </c>
      <c r="O58" t="s">
        <v>354</v>
      </c>
      <c r="P58" t="s">
        <v>354</v>
      </c>
      <c r="Q58">
        <v>1</v>
      </c>
      <c r="X58">
        <v>34.99</v>
      </c>
      <c r="Y58">
        <v>0</v>
      </c>
      <c r="Z58">
        <v>86.4</v>
      </c>
      <c r="AA58">
        <v>13.5</v>
      </c>
      <c r="AB58">
        <v>0</v>
      </c>
      <c r="AC58">
        <v>0</v>
      </c>
      <c r="AD58">
        <v>1</v>
      </c>
      <c r="AE58">
        <v>0</v>
      </c>
      <c r="AG58">
        <v>34.99</v>
      </c>
      <c r="AH58">
        <v>2</v>
      </c>
      <c r="AI58">
        <v>9104946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ROW(Source!A42)</f>
        <v>42</v>
      </c>
      <c r="B59">
        <v>9104968</v>
      </c>
      <c r="C59">
        <v>9104943</v>
      </c>
      <c r="D59">
        <v>5493882</v>
      </c>
      <c r="E59">
        <v>1</v>
      </c>
      <c r="F59">
        <v>1</v>
      </c>
      <c r="G59">
        <v>1</v>
      </c>
      <c r="H59">
        <v>2</v>
      </c>
      <c r="I59" t="s">
        <v>421</v>
      </c>
      <c r="J59" t="s">
        <v>422</v>
      </c>
      <c r="K59" t="s">
        <v>423</v>
      </c>
      <c r="L59">
        <v>1368</v>
      </c>
      <c r="N59">
        <v>1011</v>
      </c>
      <c r="O59" t="s">
        <v>354</v>
      </c>
      <c r="P59" t="s">
        <v>354</v>
      </c>
      <c r="Q59">
        <v>1</v>
      </c>
      <c r="X59">
        <v>2.59</v>
      </c>
      <c r="Y59">
        <v>0</v>
      </c>
      <c r="Z59">
        <v>112</v>
      </c>
      <c r="AA59">
        <v>13.5</v>
      </c>
      <c r="AB59">
        <v>0</v>
      </c>
      <c r="AC59">
        <v>0</v>
      </c>
      <c r="AD59">
        <v>1</v>
      </c>
      <c r="AE59">
        <v>0</v>
      </c>
      <c r="AG59">
        <v>2.59</v>
      </c>
      <c r="AH59">
        <v>2</v>
      </c>
      <c r="AI59">
        <v>9104947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ROW(Source!A42)</f>
        <v>42</v>
      </c>
      <c r="B60">
        <v>9104969</v>
      </c>
      <c r="C60">
        <v>9104943</v>
      </c>
      <c r="D60">
        <v>5494044</v>
      </c>
      <c r="E60">
        <v>1</v>
      </c>
      <c r="F60">
        <v>1</v>
      </c>
      <c r="G60">
        <v>1</v>
      </c>
      <c r="H60">
        <v>2</v>
      </c>
      <c r="I60" t="s">
        <v>401</v>
      </c>
      <c r="J60" t="s">
        <v>402</v>
      </c>
      <c r="K60" t="s">
        <v>403</v>
      </c>
      <c r="L60">
        <v>1368</v>
      </c>
      <c r="N60">
        <v>1011</v>
      </c>
      <c r="O60" t="s">
        <v>354</v>
      </c>
      <c r="P60" t="s">
        <v>354</v>
      </c>
      <c r="Q60">
        <v>1</v>
      </c>
      <c r="X60">
        <v>0.27</v>
      </c>
      <c r="Y60">
        <v>0</v>
      </c>
      <c r="Z60">
        <v>90</v>
      </c>
      <c r="AA60">
        <v>10.06</v>
      </c>
      <c r="AB60">
        <v>0</v>
      </c>
      <c r="AC60">
        <v>0</v>
      </c>
      <c r="AD60">
        <v>1</v>
      </c>
      <c r="AE60">
        <v>0</v>
      </c>
      <c r="AG60">
        <v>0.27</v>
      </c>
      <c r="AH60">
        <v>2</v>
      </c>
      <c r="AI60">
        <v>9104948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ROW(Source!A42)</f>
        <v>42</v>
      </c>
      <c r="B61">
        <v>9104970</v>
      </c>
      <c r="C61">
        <v>9104943</v>
      </c>
      <c r="D61">
        <v>5494274</v>
      </c>
      <c r="E61">
        <v>1</v>
      </c>
      <c r="F61">
        <v>1</v>
      </c>
      <c r="G61">
        <v>1</v>
      </c>
      <c r="H61">
        <v>2</v>
      </c>
      <c r="I61" t="s">
        <v>424</v>
      </c>
      <c r="J61" t="s">
        <v>425</v>
      </c>
      <c r="K61" t="s">
        <v>426</v>
      </c>
      <c r="L61">
        <v>1368</v>
      </c>
      <c r="N61">
        <v>1011</v>
      </c>
      <c r="O61" t="s">
        <v>354</v>
      </c>
      <c r="P61" t="s">
        <v>354</v>
      </c>
      <c r="Q61">
        <v>1</v>
      </c>
      <c r="X61">
        <v>83.3</v>
      </c>
      <c r="Y61">
        <v>0</v>
      </c>
      <c r="Z61">
        <v>8.1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83.3</v>
      </c>
      <c r="AH61">
        <v>2</v>
      </c>
      <c r="AI61">
        <v>9104949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ROW(Source!A42)</f>
        <v>42</v>
      </c>
      <c r="B62">
        <v>9104971</v>
      </c>
      <c r="C62">
        <v>9104943</v>
      </c>
      <c r="D62">
        <v>5494999</v>
      </c>
      <c r="E62">
        <v>1</v>
      </c>
      <c r="F62">
        <v>1</v>
      </c>
      <c r="G62">
        <v>1</v>
      </c>
      <c r="H62">
        <v>2</v>
      </c>
      <c r="I62" t="s">
        <v>358</v>
      </c>
      <c r="J62" t="s">
        <v>359</v>
      </c>
      <c r="K62" t="s">
        <v>360</v>
      </c>
      <c r="L62">
        <v>1368</v>
      </c>
      <c r="N62">
        <v>1011</v>
      </c>
      <c r="O62" t="s">
        <v>354</v>
      </c>
      <c r="P62" t="s">
        <v>354</v>
      </c>
      <c r="Q62">
        <v>1</v>
      </c>
      <c r="X62">
        <v>53.55</v>
      </c>
      <c r="Y62">
        <v>0</v>
      </c>
      <c r="Z62">
        <v>1.9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53.55</v>
      </c>
      <c r="AH62">
        <v>2</v>
      </c>
      <c r="AI62">
        <v>9104950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ROW(Source!A42)</f>
        <v>42</v>
      </c>
      <c r="B63">
        <v>9104972</v>
      </c>
      <c r="C63">
        <v>9104943</v>
      </c>
      <c r="D63">
        <v>5496502</v>
      </c>
      <c r="E63">
        <v>1</v>
      </c>
      <c r="F63">
        <v>1</v>
      </c>
      <c r="G63">
        <v>1</v>
      </c>
      <c r="H63">
        <v>2</v>
      </c>
      <c r="I63" t="s">
        <v>427</v>
      </c>
      <c r="J63" t="s">
        <v>428</v>
      </c>
      <c r="K63" t="s">
        <v>429</v>
      </c>
      <c r="L63">
        <v>1368</v>
      </c>
      <c r="N63">
        <v>1011</v>
      </c>
      <c r="O63" t="s">
        <v>354</v>
      </c>
      <c r="P63" t="s">
        <v>354</v>
      </c>
      <c r="Q63">
        <v>1</v>
      </c>
      <c r="X63">
        <v>1.84</v>
      </c>
      <c r="Y63">
        <v>0</v>
      </c>
      <c r="Z63">
        <v>3.27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1.84</v>
      </c>
      <c r="AH63">
        <v>2</v>
      </c>
      <c r="AI63">
        <v>9104951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ROW(Source!A42)</f>
        <v>42</v>
      </c>
      <c r="B64">
        <v>9104973</v>
      </c>
      <c r="C64">
        <v>9104943</v>
      </c>
      <c r="D64">
        <v>5496870</v>
      </c>
      <c r="E64">
        <v>1</v>
      </c>
      <c r="F64">
        <v>1</v>
      </c>
      <c r="G64">
        <v>1</v>
      </c>
      <c r="H64">
        <v>2</v>
      </c>
      <c r="I64" t="s">
        <v>367</v>
      </c>
      <c r="J64" t="s">
        <v>368</v>
      </c>
      <c r="K64" t="s">
        <v>369</v>
      </c>
      <c r="L64">
        <v>1368</v>
      </c>
      <c r="N64">
        <v>1011</v>
      </c>
      <c r="O64" t="s">
        <v>354</v>
      </c>
      <c r="P64" t="s">
        <v>354</v>
      </c>
      <c r="Q64">
        <v>1</v>
      </c>
      <c r="X64">
        <v>3.73</v>
      </c>
      <c r="Y64">
        <v>0</v>
      </c>
      <c r="Z64">
        <v>75.4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3.73</v>
      </c>
      <c r="AH64">
        <v>2</v>
      </c>
      <c r="AI64">
        <v>9104952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ROW(Source!A42)</f>
        <v>42</v>
      </c>
      <c r="B65">
        <v>9104974</v>
      </c>
      <c r="C65">
        <v>9104943</v>
      </c>
      <c r="D65">
        <v>5440985</v>
      </c>
      <c r="E65">
        <v>1</v>
      </c>
      <c r="F65">
        <v>1</v>
      </c>
      <c r="G65">
        <v>1</v>
      </c>
      <c r="H65">
        <v>3</v>
      </c>
      <c r="I65" t="s">
        <v>430</v>
      </c>
      <c r="J65" t="s">
        <v>431</v>
      </c>
      <c r="K65" t="s">
        <v>432</v>
      </c>
      <c r="L65">
        <v>1348</v>
      </c>
      <c r="N65">
        <v>1009</v>
      </c>
      <c r="O65" t="s">
        <v>45</v>
      </c>
      <c r="P65" t="s">
        <v>45</v>
      </c>
      <c r="Q65">
        <v>1000</v>
      </c>
      <c r="X65">
        <v>0.074</v>
      </c>
      <c r="Y65">
        <v>734.5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0.074</v>
      </c>
      <c r="AH65">
        <v>2</v>
      </c>
      <c r="AI65">
        <v>9104953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ROW(Source!A42)</f>
        <v>42</v>
      </c>
      <c r="B66">
        <v>9104975</v>
      </c>
      <c r="C66">
        <v>9104943</v>
      </c>
      <c r="D66">
        <v>5442986</v>
      </c>
      <c r="E66">
        <v>1</v>
      </c>
      <c r="F66">
        <v>1</v>
      </c>
      <c r="G66">
        <v>1</v>
      </c>
      <c r="H66">
        <v>3</v>
      </c>
      <c r="I66" t="s">
        <v>433</v>
      </c>
      <c r="J66" t="s">
        <v>434</v>
      </c>
      <c r="K66" t="s">
        <v>435</v>
      </c>
      <c r="L66">
        <v>1348</v>
      </c>
      <c r="N66">
        <v>1009</v>
      </c>
      <c r="O66" t="s">
        <v>45</v>
      </c>
      <c r="P66" t="s">
        <v>45</v>
      </c>
      <c r="Q66">
        <v>1000</v>
      </c>
      <c r="X66">
        <v>0.1</v>
      </c>
      <c r="Y66">
        <v>9750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0.1</v>
      </c>
      <c r="AH66">
        <v>2</v>
      </c>
      <c r="AI66">
        <v>9104954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ROW(Source!A42)</f>
        <v>42</v>
      </c>
      <c r="B67">
        <v>9104976</v>
      </c>
      <c r="C67">
        <v>9104943</v>
      </c>
      <c r="D67">
        <v>5443211</v>
      </c>
      <c r="E67">
        <v>1</v>
      </c>
      <c r="F67">
        <v>1</v>
      </c>
      <c r="G67">
        <v>1</v>
      </c>
      <c r="H67">
        <v>3</v>
      </c>
      <c r="I67" t="s">
        <v>458</v>
      </c>
      <c r="J67" t="s">
        <v>459</v>
      </c>
      <c r="K67" t="s">
        <v>460</v>
      </c>
      <c r="L67">
        <v>1348</v>
      </c>
      <c r="N67">
        <v>1009</v>
      </c>
      <c r="O67" t="s">
        <v>45</v>
      </c>
      <c r="P67" t="s">
        <v>45</v>
      </c>
      <c r="Q67">
        <v>1000</v>
      </c>
      <c r="X67">
        <v>0.12</v>
      </c>
      <c r="Y67">
        <v>9040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0.12</v>
      </c>
      <c r="AH67">
        <v>2</v>
      </c>
      <c r="AI67">
        <v>9104955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ROW(Source!A42)</f>
        <v>42</v>
      </c>
      <c r="B68">
        <v>9104977</v>
      </c>
      <c r="C68">
        <v>9104943</v>
      </c>
      <c r="D68">
        <v>5443308</v>
      </c>
      <c r="E68">
        <v>1</v>
      </c>
      <c r="F68">
        <v>1</v>
      </c>
      <c r="G68">
        <v>1</v>
      </c>
      <c r="H68">
        <v>3</v>
      </c>
      <c r="I68" t="s">
        <v>439</v>
      </c>
      <c r="J68" t="s">
        <v>440</v>
      </c>
      <c r="K68" t="s">
        <v>441</v>
      </c>
      <c r="L68">
        <v>1348</v>
      </c>
      <c r="N68">
        <v>1009</v>
      </c>
      <c r="O68" t="s">
        <v>45</v>
      </c>
      <c r="P68" t="s">
        <v>45</v>
      </c>
      <c r="Q68">
        <v>1000</v>
      </c>
      <c r="X68">
        <v>0.08600000000000001</v>
      </c>
      <c r="Y68">
        <v>11978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0.08600000000000001</v>
      </c>
      <c r="AH68">
        <v>2</v>
      </c>
      <c r="AI68">
        <v>9104956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ROW(Source!A42)</f>
        <v>42</v>
      </c>
      <c r="B69">
        <v>9104978</v>
      </c>
      <c r="C69">
        <v>9104943</v>
      </c>
      <c r="D69">
        <v>5444407</v>
      </c>
      <c r="E69">
        <v>1</v>
      </c>
      <c r="F69">
        <v>1</v>
      </c>
      <c r="G69">
        <v>1</v>
      </c>
      <c r="H69">
        <v>3</v>
      </c>
      <c r="I69" t="s">
        <v>461</v>
      </c>
      <c r="J69" t="s">
        <v>462</v>
      </c>
      <c r="K69" t="s">
        <v>463</v>
      </c>
      <c r="L69">
        <v>1339</v>
      </c>
      <c r="N69">
        <v>1007</v>
      </c>
      <c r="O69" t="s">
        <v>32</v>
      </c>
      <c r="P69" t="s">
        <v>32</v>
      </c>
      <c r="Q69">
        <v>1</v>
      </c>
      <c r="X69">
        <v>0.19</v>
      </c>
      <c r="Y69">
        <v>1287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0.19</v>
      </c>
      <c r="AH69">
        <v>2</v>
      </c>
      <c r="AI69">
        <v>9104957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ROW(Source!A42)</f>
        <v>42</v>
      </c>
      <c r="B70">
        <v>9104979</v>
      </c>
      <c r="C70">
        <v>9104943</v>
      </c>
      <c r="D70">
        <v>5444478</v>
      </c>
      <c r="E70">
        <v>1</v>
      </c>
      <c r="F70">
        <v>1</v>
      </c>
      <c r="G70">
        <v>1</v>
      </c>
      <c r="H70">
        <v>3</v>
      </c>
      <c r="I70" t="s">
        <v>442</v>
      </c>
      <c r="J70" t="s">
        <v>443</v>
      </c>
      <c r="K70" t="s">
        <v>444</v>
      </c>
      <c r="L70">
        <v>1339</v>
      </c>
      <c r="N70">
        <v>1007</v>
      </c>
      <c r="O70" t="s">
        <v>32</v>
      </c>
      <c r="P70" t="s">
        <v>32</v>
      </c>
      <c r="Q70">
        <v>1</v>
      </c>
      <c r="X70">
        <v>2.2</v>
      </c>
      <c r="Y70">
        <v>1056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2.2</v>
      </c>
      <c r="AH70">
        <v>2</v>
      </c>
      <c r="AI70">
        <v>9104958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ROW(Source!A42)</f>
        <v>42</v>
      </c>
      <c r="B71">
        <v>9104980</v>
      </c>
      <c r="C71">
        <v>9104943</v>
      </c>
      <c r="D71">
        <v>5458980</v>
      </c>
      <c r="E71">
        <v>1</v>
      </c>
      <c r="F71">
        <v>1</v>
      </c>
      <c r="G71">
        <v>1</v>
      </c>
      <c r="H71">
        <v>3</v>
      </c>
      <c r="I71" t="s">
        <v>392</v>
      </c>
      <c r="J71" t="s">
        <v>393</v>
      </c>
      <c r="K71" t="s">
        <v>394</v>
      </c>
      <c r="L71">
        <v>1327</v>
      </c>
      <c r="N71">
        <v>1005</v>
      </c>
      <c r="O71" t="s">
        <v>395</v>
      </c>
      <c r="P71" t="s">
        <v>395</v>
      </c>
      <c r="Q71">
        <v>1</v>
      </c>
      <c r="X71">
        <v>103</v>
      </c>
      <c r="Y71">
        <v>35.53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103</v>
      </c>
      <c r="AH71">
        <v>2</v>
      </c>
      <c r="AI71">
        <v>9104959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ROW(Source!A42)</f>
        <v>42</v>
      </c>
      <c r="B72">
        <v>9104984</v>
      </c>
      <c r="C72">
        <v>9104943</v>
      </c>
      <c r="D72">
        <v>5459185</v>
      </c>
      <c r="E72">
        <v>1</v>
      </c>
      <c r="F72">
        <v>1</v>
      </c>
      <c r="G72">
        <v>1</v>
      </c>
      <c r="H72">
        <v>3</v>
      </c>
      <c r="I72" t="s">
        <v>43</v>
      </c>
      <c r="J72" t="s">
        <v>46</v>
      </c>
      <c r="K72" t="s">
        <v>44</v>
      </c>
      <c r="L72">
        <v>1348</v>
      </c>
      <c r="N72">
        <v>1009</v>
      </c>
      <c r="O72" t="s">
        <v>45</v>
      </c>
      <c r="P72" t="s">
        <v>45</v>
      </c>
      <c r="Q72">
        <v>1000</v>
      </c>
      <c r="X72">
        <v>4.121818</v>
      </c>
      <c r="Y72">
        <v>7241.79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G72">
        <v>4.121818</v>
      </c>
      <c r="AH72">
        <v>2</v>
      </c>
      <c r="AI72">
        <v>9104963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ROW(Source!A42)</f>
        <v>42</v>
      </c>
      <c r="B73">
        <v>9104981</v>
      </c>
      <c r="C73">
        <v>9104943</v>
      </c>
      <c r="D73">
        <v>5459281</v>
      </c>
      <c r="E73">
        <v>1</v>
      </c>
      <c r="F73">
        <v>1</v>
      </c>
      <c r="G73">
        <v>1</v>
      </c>
      <c r="H73">
        <v>3</v>
      </c>
      <c r="I73" t="s">
        <v>76</v>
      </c>
      <c r="J73" t="s">
        <v>78</v>
      </c>
      <c r="K73" t="s">
        <v>77</v>
      </c>
      <c r="L73">
        <v>1348</v>
      </c>
      <c r="N73">
        <v>1009</v>
      </c>
      <c r="O73" t="s">
        <v>45</v>
      </c>
      <c r="P73" t="s">
        <v>45</v>
      </c>
      <c r="Q73">
        <v>1000</v>
      </c>
      <c r="X73">
        <v>-10.12</v>
      </c>
      <c r="Y73">
        <v>5650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-10.12</v>
      </c>
      <c r="AH73">
        <v>2</v>
      </c>
      <c r="AI73">
        <v>9104960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ROW(Source!A42)</f>
        <v>42</v>
      </c>
      <c r="B74">
        <v>9104982</v>
      </c>
      <c r="C74">
        <v>9104943</v>
      </c>
      <c r="D74">
        <v>5467008</v>
      </c>
      <c r="E74">
        <v>1</v>
      </c>
      <c r="F74">
        <v>1</v>
      </c>
      <c r="G74">
        <v>1</v>
      </c>
      <c r="H74">
        <v>3</v>
      </c>
      <c r="I74" t="s">
        <v>80</v>
      </c>
      <c r="J74" t="s">
        <v>82</v>
      </c>
      <c r="K74" t="s">
        <v>81</v>
      </c>
      <c r="L74">
        <v>1339</v>
      </c>
      <c r="N74">
        <v>1007</v>
      </c>
      <c r="O74" t="s">
        <v>32</v>
      </c>
      <c r="P74" t="s">
        <v>32</v>
      </c>
      <c r="Q74">
        <v>1</v>
      </c>
      <c r="X74">
        <v>-101.5</v>
      </c>
      <c r="Y74">
        <v>665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-101.5</v>
      </c>
      <c r="AH74">
        <v>2</v>
      </c>
      <c r="AI74">
        <v>9104961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ROW(Source!A42)</f>
        <v>42</v>
      </c>
      <c r="B75">
        <v>9104985</v>
      </c>
      <c r="C75">
        <v>9104943</v>
      </c>
      <c r="D75">
        <v>5467014</v>
      </c>
      <c r="E75">
        <v>1</v>
      </c>
      <c r="F75">
        <v>1</v>
      </c>
      <c r="G75">
        <v>1</v>
      </c>
      <c r="H75">
        <v>3</v>
      </c>
      <c r="I75" t="s">
        <v>513</v>
      </c>
      <c r="J75" t="s">
        <v>58</v>
      </c>
      <c r="K75" t="s">
        <v>57</v>
      </c>
      <c r="L75">
        <v>1339</v>
      </c>
      <c r="N75">
        <v>1007</v>
      </c>
      <c r="O75" t="s">
        <v>32</v>
      </c>
      <c r="P75" t="s">
        <v>32</v>
      </c>
      <c r="Q75">
        <v>1</v>
      </c>
      <c r="X75">
        <v>101.5</v>
      </c>
      <c r="Y75">
        <v>720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G75">
        <v>101.5</v>
      </c>
      <c r="AH75">
        <v>3</v>
      </c>
      <c r="AI75">
        <v>-1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ROW(Source!A42)</f>
        <v>42</v>
      </c>
      <c r="B76">
        <v>9104983</v>
      </c>
      <c r="C76">
        <v>9104943</v>
      </c>
      <c r="D76">
        <v>5470416</v>
      </c>
      <c r="E76">
        <v>1</v>
      </c>
      <c r="F76">
        <v>1</v>
      </c>
      <c r="G76">
        <v>1</v>
      </c>
      <c r="H76">
        <v>3</v>
      </c>
      <c r="I76" t="s">
        <v>413</v>
      </c>
      <c r="J76" t="s">
        <v>414</v>
      </c>
      <c r="K76" t="s">
        <v>415</v>
      </c>
      <c r="L76">
        <v>1339</v>
      </c>
      <c r="N76">
        <v>1007</v>
      </c>
      <c r="O76" t="s">
        <v>32</v>
      </c>
      <c r="P76" t="s">
        <v>32</v>
      </c>
      <c r="Q76">
        <v>1</v>
      </c>
      <c r="X76">
        <v>0.223</v>
      </c>
      <c r="Y76">
        <v>2.44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G76">
        <v>0.223</v>
      </c>
      <c r="AH76">
        <v>2</v>
      </c>
      <c r="AI76">
        <v>9104962</v>
      </c>
      <c r="AJ76">
        <v>75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ROW(Source!A47)</f>
        <v>47</v>
      </c>
      <c r="B77">
        <v>9104997</v>
      </c>
      <c r="C77">
        <v>9104990</v>
      </c>
      <c r="D77">
        <v>5516649</v>
      </c>
      <c r="E77">
        <v>1</v>
      </c>
      <c r="F77">
        <v>1</v>
      </c>
      <c r="G77">
        <v>1</v>
      </c>
      <c r="H77">
        <v>1</v>
      </c>
      <c r="I77" t="s">
        <v>464</v>
      </c>
      <c r="K77" t="s">
        <v>465</v>
      </c>
      <c r="L77">
        <v>1369</v>
      </c>
      <c r="N77">
        <v>1013</v>
      </c>
      <c r="O77" t="s">
        <v>346</v>
      </c>
      <c r="P77" t="s">
        <v>346</v>
      </c>
      <c r="Q77">
        <v>1</v>
      </c>
      <c r="X77">
        <v>39.51</v>
      </c>
      <c r="Y77">
        <v>0</v>
      </c>
      <c r="Z77">
        <v>0</v>
      </c>
      <c r="AA77">
        <v>0</v>
      </c>
      <c r="AB77">
        <v>7.95</v>
      </c>
      <c r="AC77">
        <v>0</v>
      </c>
      <c r="AD77">
        <v>1</v>
      </c>
      <c r="AE77">
        <v>1</v>
      </c>
      <c r="AG77">
        <v>39.51</v>
      </c>
      <c r="AH77">
        <v>2</v>
      </c>
      <c r="AI77">
        <v>9104991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ROW(Source!A47)</f>
        <v>47</v>
      </c>
      <c r="B78">
        <v>9104998</v>
      </c>
      <c r="C78">
        <v>9104990</v>
      </c>
      <c r="D78">
        <v>121548</v>
      </c>
      <c r="E78">
        <v>1</v>
      </c>
      <c r="F78">
        <v>1</v>
      </c>
      <c r="G78">
        <v>1</v>
      </c>
      <c r="H78">
        <v>1</v>
      </c>
      <c r="I78" t="s">
        <v>29</v>
      </c>
      <c r="K78" t="s">
        <v>349</v>
      </c>
      <c r="L78">
        <v>608254</v>
      </c>
      <c r="N78">
        <v>1013</v>
      </c>
      <c r="O78" t="s">
        <v>350</v>
      </c>
      <c r="P78" t="s">
        <v>350</v>
      </c>
      <c r="Q78">
        <v>1</v>
      </c>
      <c r="X78">
        <v>1.27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G78">
        <v>1.27</v>
      </c>
      <c r="AH78">
        <v>2</v>
      </c>
      <c r="AI78">
        <v>9104992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ROW(Source!A47)</f>
        <v>47</v>
      </c>
      <c r="B79">
        <v>9104999</v>
      </c>
      <c r="C79">
        <v>9104990</v>
      </c>
      <c r="D79">
        <v>5494166</v>
      </c>
      <c r="E79">
        <v>1</v>
      </c>
      <c r="F79">
        <v>1</v>
      </c>
      <c r="G79">
        <v>1</v>
      </c>
      <c r="H79">
        <v>2</v>
      </c>
      <c r="I79" t="s">
        <v>466</v>
      </c>
      <c r="J79" t="s">
        <v>467</v>
      </c>
      <c r="K79" t="s">
        <v>468</v>
      </c>
      <c r="L79">
        <v>1368</v>
      </c>
      <c r="N79">
        <v>1011</v>
      </c>
      <c r="O79" t="s">
        <v>354</v>
      </c>
      <c r="P79" t="s">
        <v>354</v>
      </c>
      <c r="Q79">
        <v>1</v>
      </c>
      <c r="X79">
        <v>1.27</v>
      </c>
      <c r="Y79">
        <v>0</v>
      </c>
      <c r="Z79">
        <v>20</v>
      </c>
      <c r="AA79">
        <v>13.5</v>
      </c>
      <c r="AB79">
        <v>0</v>
      </c>
      <c r="AC79">
        <v>0</v>
      </c>
      <c r="AD79">
        <v>1</v>
      </c>
      <c r="AE79">
        <v>0</v>
      </c>
      <c r="AG79">
        <v>1.27</v>
      </c>
      <c r="AH79">
        <v>2</v>
      </c>
      <c r="AI79">
        <v>9104993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ROW(Source!A47)</f>
        <v>47</v>
      </c>
      <c r="B80">
        <v>9105000</v>
      </c>
      <c r="C80">
        <v>9104990</v>
      </c>
      <c r="D80">
        <v>5495003</v>
      </c>
      <c r="E80">
        <v>1</v>
      </c>
      <c r="F80">
        <v>1</v>
      </c>
      <c r="G80">
        <v>1</v>
      </c>
      <c r="H80">
        <v>2</v>
      </c>
      <c r="I80" t="s">
        <v>469</v>
      </c>
      <c r="J80" t="s">
        <v>359</v>
      </c>
      <c r="K80" t="s">
        <v>470</v>
      </c>
      <c r="L80">
        <v>1368</v>
      </c>
      <c r="N80">
        <v>1011</v>
      </c>
      <c r="O80" t="s">
        <v>354</v>
      </c>
      <c r="P80" t="s">
        <v>354</v>
      </c>
      <c r="Q80">
        <v>1</v>
      </c>
      <c r="X80">
        <v>9.07</v>
      </c>
      <c r="Y80">
        <v>0</v>
      </c>
      <c r="Z80">
        <v>0.5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9.07</v>
      </c>
      <c r="AH80">
        <v>2</v>
      </c>
      <c r="AI80">
        <v>9104994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ROW(Source!A47)</f>
        <v>47</v>
      </c>
      <c r="B81">
        <v>9105001</v>
      </c>
      <c r="C81">
        <v>9104990</v>
      </c>
      <c r="D81">
        <v>5467860</v>
      </c>
      <c r="E81">
        <v>1</v>
      </c>
      <c r="F81">
        <v>1</v>
      </c>
      <c r="G81">
        <v>1</v>
      </c>
      <c r="H81">
        <v>3</v>
      </c>
      <c r="I81" t="s">
        <v>471</v>
      </c>
      <c r="J81" t="s">
        <v>472</v>
      </c>
      <c r="K81" t="s">
        <v>473</v>
      </c>
      <c r="L81">
        <v>1339</v>
      </c>
      <c r="N81">
        <v>1007</v>
      </c>
      <c r="O81" t="s">
        <v>32</v>
      </c>
      <c r="P81" t="s">
        <v>32</v>
      </c>
      <c r="Q81">
        <v>1</v>
      </c>
      <c r="X81">
        <v>2.04</v>
      </c>
      <c r="Y81">
        <v>548.3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2.04</v>
      </c>
      <c r="AH81">
        <v>2</v>
      </c>
      <c r="AI81">
        <v>9104995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ROW(Source!A47)</f>
        <v>47</v>
      </c>
      <c r="B82">
        <v>9105002</v>
      </c>
      <c r="C82">
        <v>9104990</v>
      </c>
      <c r="D82">
        <v>5470416</v>
      </c>
      <c r="E82">
        <v>1</v>
      </c>
      <c r="F82">
        <v>1</v>
      </c>
      <c r="G82">
        <v>1</v>
      </c>
      <c r="H82">
        <v>3</v>
      </c>
      <c r="I82" t="s">
        <v>413</v>
      </c>
      <c r="J82" t="s">
        <v>414</v>
      </c>
      <c r="K82" t="s">
        <v>415</v>
      </c>
      <c r="L82">
        <v>1339</v>
      </c>
      <c r="N82">
        <v>1007</v>
      </c>
      <c r="O82" t="s">
        <v>32</v>
      </c>
      <c r="P82" t="s">
        <v>32</v>
      </c>
      <c r="Q82">
        <v>1</v>
      </c>
      <c r="X82">
        <v>3.5</v>
      </c>
      <c r="Y82">
        <v>2.44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3.5</v>
      </c>
      <c r="AH82">
        <v>2</v>
      </c>
      <c r="AI82">
        <v>9104996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ROW(Source!A48)</f>
        <v>48</v>
      </c>
      <c r="B83">
        <v>9105009</v>
      </c>
      <c r="C83">
        <v>9105003</v>
      </c>
      <c r="D83">
        <v>5516649</v>
      </c>
      <c r="E83">
        <v>1</v>
      </c>
      <c r="F83">
        <v>1</v>
      </c>
      <c r="G83">
        <v>1</v>
      </c>
      <c r="H83">
        <v>1</v>
      </c>
      <c r="I83" t="s">
        <v>464</v>
      </c>
      <c r="K83" t="s">
        <v>465</v>
      </c>
      <c r="L83">
        <v>1369</v>
      </c>
      <c r="N83">
        <v>1013</v>
      </c>
      <c r="O83" t="s">
        <v>346</v>
      </c>
      <c r="P83" t="s">
        <v>346</v>
      </c>
      <c r="Q83">
        <v>1</v>
      </c>
      <c r="X83">
        <v>0.5</v>
      </c>
      <c r="Y83">
        <v>0</v>
      </c>
      <c r="Z83">
        <v>0</v>
      </c>
      <c r="AA83">
        <v>0</v>
      </c>
      <c r="AB83">
        <v>7.95</v>
      </c>
      <c r="AC83">
        <v>0</v>
      </c>
      <c r="AD83">
        <v>1</v>
      </c>
      <c r="AE83">
        <v>1</v>
      </c>
      <c r="AG83">
        <v>0.5</v>
      </c>
      <c r="AH83">
        <v>2</v>
      </c>
      <c r="AI83">
        <v>9105004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ROW(Source!A48)</f>
        <v>48</v>
      </c>
      <c r="B84">
        <v>9105010</v>
      </c>
      <c r="C84">
        <v>9105003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29</v>
      </c>
      <c r="K84" t="s">
        <v>349</v>
      </c>
      <c r="L84">
        <v>608254</v>
      </c>
      <c r="N84">
        <v>1013</v>
      </c>
      <c r="O84" t="s">
        <v>350</v>
      </c>
      <c r="P84" t="s">
        <v>350</v>
      </c>
      <c r="Q84">
        <v>1</v>
      </c>
      <c r="X84">
        <v>0.21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G84">
        <v>0.21</v>
      </c>
      <c r="AH84">
        <v>2</v>
      </c>
      <c r="AI84">
        <v>9105005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ROW(Source!A48)</f>
        <v>48</v>
      </c>
      <c r="B85">
        <v>9105011</v>
      </c>
      <c r="C85">
        <v>9105003</v>
      </c>
      <c r="D85">
        <v>5494166</v>
      </c>
      <c r="E85">
        <v>1</v>
      </c>
      <c r="F85">
        <v>1</v>
      </c>
      <c r="G85">
        <v>1</v>
      </c>
      <c r="H85">
        <v>2</v>
      </c>
      <c r="I85" t="s">
        <v>466</v>
      </c>
      <c r="J85" t="s">
        <v>467</v>
      </c>
      <c r="K85" t="s">
        <v>468</v>
      </c>
      <c r="L85">
        <v>1368</v>
      </c>
      <c r="N85">
        <v>1011</v>
      </c>
      <c r="O85" t="s">
        <v>354</v>
      </c>
      <c r="P85" t="s">
        <v>354</v>
      </c>
      <c r="Q85">
        <v>1</v>
      </c>
      <c r="X85">
        <v>0.21</v>
      </c>
      <c r="Y85">
        <v>0</v>
      </c>
      <c r="Z85">
        <v>20</v>
      </c>
      <c r="AA85">
        <v>13.5</v>
      </c>
      <c r="AB85">
        <v>0</v>
      </c>
      <c r="AC85">
        <v>0</v>
      </c>
      <c r="AD85">
        <v>1</v>
      </c>
      <c r="AE85">
        <v>0</v>
      </c>
      <c r="AG85">
        <v>0.21</v>
      </c>
      <c r="AH85">
        <v>2</v>
      </c>
      <c r="AI85">
        <v>9105006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ROW(Source!A48)</f>
        <v>48</v>
      </c>
      <c r="B86">
        <v>9105012</v>
      </c>
      <c r="C86">
        <v>9105003</v>
      </c>
      <c r="D86">
        <v>5495003</v>
      </c>
      <c r="E86">
        <v>1</v>
      </c>
      <c r="F86">
        <v>1</v>
      </c>
      <c r="G86">
        <v>1</v>
      </c>
      <c r="H86">
        <v>2</v>
      </c>
      <c r="I86" t="s">
        <v>469</v>
      </c>
      <c r="J86" t="s">
        <v>359</v>
      </c>
      <c r="K86" t="s">
        <v>470</v>
      </c>
      <c r="L86">
        <v>1368</v>
      </c>
      <c r="N86">
        <v>1011</v>
      </c>
      <c r="O86" t="s">
        <v>354</v>
      </c>
      <c r="P86" t="s">
        <v>354</v>
      </c>
      <c r="Q86">
        <v>1</v>
      </c>
      <c r="X86">
        <v>2.32</v>
      </c>
      <c r="Y86">
        <v>0</v>
      </c>
      <c r="Z86">
        <v>0.5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2.32</v>
      </c>
      <c r="AH86">
        <v>2</v>
      </c>
      <c r="AI86">
        <v>9105007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ROW(Source!A48)</f>
        <v>48</v>
      </c>
      <c r="B87">
        <v>9105013</v>
      </c>
      <c r="C87">
        <v>9105003</v>
      </c>
      <c r="D87">
        <v>5467860</v>
      </c>
      <c r="E87">
        <v>1</v>
      </c>
      <c r="F87">
        <v>1</v>
      </c>
      <c r="G87">
        <v>1</v>
      </c>
      <c r="H87">
        <v>3</v>
      </c>
      <c r="I87" t="s">
        <v>471</v>
      </c>
      <c r="J87" t="s">
        <v>472</v>
      </c>
      <c r="K87" t="s">
        <v>473</v>
      </c>
      <c r="L87">
        <v>1339</v>
      </c>
      <c r="N87">
        <v>1007</v>
      </c>
      <c r="O87" t="s">
        <v>32</v>
      </c>
      <c r="P87" t="s">
        <v>32</v>
      </c>
      <c r="Q87">
        <v>1</v>
      </c>
      <c r="X87">
        <v>0.51</v>
      </c>
      <c r="Y87">
        <v>548.3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0.51</v>
      </c>
      <c r="AH87">
        <v>2</v>
      </c>
      <c r="AI87">
        <v>9105008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ROW(Source!A49)</f>
        <v>49</v>
      </c>
      <c r="B88">
        <v>9105023</v>
      </c>
      <c r="C88">
        <v>9105014</v>
      </c>
      <c r="D88">
        <v>5518291</v>
      </c>
      <c r="E88">
        <v>1</v>
      </c>
      <c r="F88">
        <v>1</v>
      </c>
      <c r="G88">
        <v>1</v>
      </c>
      <c r="H88">
        <v>1</v>
      </c>
      <c r="I88" t="s">
        <v>474</v>
      </c>
      <c r="K88" t="s">
        <v>475</v>
      </c>
      <c r="L88">
        <v>1369</v>
      </c>
      <c r="N88">
        <v>1013</v>
      </c>
      <c r="O88" t="s">
        <v>346</v>
      </c>
      <c r="P88" t="s">
        <v>346</v>
      </c>
      <c r="Q88">
        <v>1</v>
      </c>
      <c r="X88">
        <v>21.2</v>
      </c>
      <c r="Y88">
        <v>0</v>
      </c>
      <c r="Z88">
        <v>0</v>
      </c>
      <c r="AA88">
        <v>0</v>
      </c>
      <c r="AB88">
        <v>9.52</v>
      </c>
      <c r="AC88">
        <v>0</v>
      </c>
      <c r="AD88">
        <v>1</v>
      </c>
      <c r="AE88">
        <v>1</v>
      </c>
      <c r="AG88">
        <v>21.2</v>
      </c>
      <c r="AH88">
        <v>2</v>
      </c>
      <c r="AI88">
        <v>9105015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ROW(Source!A49)</f>
        <v>49</v>
      </c>
      <c r="B89">
        <v>9105024</v>
      </c>
      <c r="C89">
        <v>9105014</v>
      </c>
      <c r="D89">
        <v>121548</v>
      </c>
      <c r="E89">
        <v>1</v>
      </c>
      <c r="F89">
        <v>1</v>
      </c>
      <c r="G89">
        <v>1</v>
      </c>
      <c r="H89">
        <v>1</v>
      </c>
      <c r="I89" t="s">
        <v>29</v>
      </c>
      <c r="K89" t="s">
        <v>349</v>
      </c>
      <c r="L89">
        <v>608254</v>
      </c>
      <c r="N89">
        <v>1013</v>
      </c>
      <c r="O89" t="s">
        <v>350</v>
      </c>
      <c r="P89" t="s">
        <v>350</v>
      </c>
      <c r="Q89">
        <v>1</v>
      </c>
      <c r="X89">
        <v>0.2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2</v>
      </c>
      <c r="AG89">
        <v>0.2</v>
      </c>
      <c r="AH89">
        <v>2</v>
      </c>
      <c r="AI89">
        <v>9105016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ROW(Source!A49)</f>
        <v>49</v>
      </c>
      <c r="B90">
        <v>9105025</v>
      </c>
      <c r="C90">
        <v>9105014</v>
      </c>
      <c r="D90">
        <v>5495111</v>
      </c>
      <c r="E90">
        <v>1</v>
      </c>
      <c r="F90">
        <v>1</v>
      </c>
      <c r="G90">
        <v>1</v>
      </c>
      <c r="H90">
        <v>2</v>
      </c>
      <c r="I90" t="s">
        <v>476</v>
      </c>
      <c r="J90" t="s">
        <v>477</v>
      </c>
      <c r="K90" t="s">
        <v>478</v>
      </c>
      <c r="L90">
        <v>1368</v>
      </c>
      <c r="N90">
        <v>1011</v>
      </c>
      <c r="O90" t="s">
        <v>354</v>
      </c>
      <c r="P90" t="s">
        <v>354</v>
      </c>
      <c r="Q90">
        <v>1</v>
      </c>
      <c r="X90">
        <v>1.95</v>
      </c>
      <c r="Y90">
        <v>0</v>
      </c>
      <c r="Z90">
        <v>30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1.95</v>
      </c>
      <c r="AH90">
        <v>2</v>
      </c>
      <c r="AI90">
        <v>9105017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ROW(Source!A49)</f>
        <v>49</v>
      </c>
      <c r="B91">
        <v>9105026</v>
      </c>
      <c r="C91">
        <v>9105014</v>
      </c>
      <c r="D91">
        <v>5496870</v>
      </c>
      <c r="E91">
        <v>1</v>
      </c>
      <c r="F91">
        <v>1</v>
      </c>
      <c r="G91">
        <v>1</v>
      </c>
      <c r="H91">
        <v>2</v>
      </c>
      <c r="I91" t="s">
        <v>367</v>
      </c>
      <c r="J91" t="s">
        <v>368</v>
      </c>
      <c r="K91" t="s">
        <v>369</v>
      </c>
      <c r="L91">
        <v>1368</v>
      </c>
      <c r="N91">
        <v>1011</v>
      </c>
      <c r="O91" t="s">
        <v>354</v>
      </c>
      <c r="P91" t="s">
        <v>354</v>
      </c>
      <c r="Q91">
        <v>1</v>
      </c>
      <c r="X91">
        <v>0.2</v>
      </c>
      <c r="Y91">
        <v>0</v>
      </c>
      <c r="Z91">
        <v>75.4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0.2</v>
      </c>
      <c r="AH91">
        <v>2</v>
      </c>
      <c r="AI91">
        <v>9105018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ROW(Source!A49)</f>
        <v>49</v>
      </c>
      <c r="B92">
        <v>9105027</v>
      </c>
      <c r="C92">
        <v>9105014</v>
      </c>
      <c r="D92">
        <v>5440706</v>
      </c>
      <c r="E92">
        <v>1</v>
      </c>
      <c r="F92">
        <v>1</v>
      </c>
      <c r="G92">
        <v>1</v>
      </c>
      <c r="H92">
        <v>3</v>
      </c>
      <c r="I92" t="s">
        <v>479</v>
      </c>
      <c r="J92" t="s">
        <v>480</v>
      </c>
      <c r="K92" t="s">
        <v>481</v>
      </c>
      <c r="L92">
        <v>1348</v>
      </c>
      <c r="N92">
        <v>1009</v>
      </c>
      <c r="O92" t="s">
        <v>45</v>
      </c>
      <c r="P92" t="s">
        <v>45</v>
      </c>
      <c r="Q92">
        <v>1000</v>
      </c>
      <c r="X92">
        <v>0.016</v>
      </c>
      <c r="Y92">
        <v>1383.1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0.016</v>
      </c>
      <c r="AH92">
        <v>2</v>
      </c>
      <c r="AI92">
        <v>9105019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ROW(Source!A49)</f>
        <v>49</v>
      </c>
      <c r="B93">
        <v>9105028</v>
      </c>
      <c r="C93">
        <v>9105014</v>
      </c>
      <c r="D93">
        <v>5441069</v>
      </c>
      <c r="E93">
        <v>1</v>
      </c>
      <c r="F93">
        <v>1</v>
      </c>
      <c r="G93">
        <v>1</v>
      </c>
      <c r="H93">
        <v>3</v>
      </c>
      <c r="I93" t="s">
        <v>482</v>
      </c>
      <c r="J93" t="s">
        <v>483</v>
      </c>
      <c r="K93" t="s">
        <v>484</v>
      </c>
      <c r="L93">
        <v>1348</v>
      </c>
      <c r="N93">
        <v>1009</v>
      </c>
      <c r="O93" t="s">
        <v>45</v>
      </c>
      <c r="P93" t="s">
        <v>45</v>
      </c>
      <c r="Q93">
        <v>1000</v>
      </c>
      <c r="X93">
        <v>0.024</v>
      </c>
      <c r="Y93">
        <v>2606.9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0.024</v>
      </c>
      <c r="AH93">
        <v>2</v>
      </c>
      <c r="AI93">
        <v>9105020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ROW(Source!A49)</f>
        <v>49</v>
      </c>
      <c r="B94">
        <v>9105029</v>
      </c>
      <c r="C94">
        <v>9105014</v>
      </c>
      <c r="D94">
        <v>5441519</v>
      </c>
      <c r="E94">
        <v>1</v>
      </c>
      <c r="F94">
        <v>1</v>
      </c>
      <c r="G94">
        <v>1</v>
      </c>
      <c r="H94">
        <v>3</v>
      </c>
      <c r="I94" t="s">
        <v>485</v>
      </c>
      <c r="J94" t="s">
        <v>486</v>
      </c>
      <c r="K94" t="s">
        <v>487</v>
      </c>
      <c r="L94">
        <v>1348</v>
      </c>
      <c r="N94">
        <v>1009</v>
      </c>
      <c r="O94" t="s">
        <v>45</v>
      </c>
      <c r="P94" t="s">
        <v>45</v>
      </c>
      <c r="Q94">
        <v>1000</v>
      </c>
      <c r="X94">
        <v>0.24</v>
      </c>
      <c r="Y94">
        <v>3390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0.24</v>
      </c>
      <c r="AH94">
        <v>2</v>
      </c>
      <c r="AI94">
        <v>9105021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ROW(Source!A49)</f>
        <v>49</v>
      </c>
      <c r="B95">
        <v>9105030</v>
      </c>
      <c r="C95">
        <v>9105014</v>
      </c>
      <c r="D95">
        <v>5443269</v>
      </c>
      <c r="E95">
        <v>1</v>
      </c>
      <c r="F95">
        <v>1</v>
      </c>
      <c r="G95">
        <v>1</v>
      </c>
      <c r="H95">
        <v>3</v>
      </c>
      <c r="I95" t="s">
        <v>488</v>
      </c>
      <c r="J95" t="s">
        <v>489</v>
      </c>
      <c r="K95" t="s">
        <v>490</v>
      </c>
      <c r="L95">
        <v>1346</v>
      </c>
      <c r="N95">
        <v>1009</v>
      </c>
      <c r="O95" t="s">
        <v>491</v>
      </c>
      <c r="P95" t="s">
        <v>491</v>
      </c>
      <c r="Q95">
        <v>1</v>
      </c>
      <c r="X95">
        <v>0.1</v>
      </c>
      <c r="Y95">
        <v>1.82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0.1</v>
      </c>
      <c r="AH95">
        <v>2</v>
      </c>
      <c r="AI95">
        <v>9105022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ROW(Source!A50)</f>
        <v>50</v>
      </c>
      <c r="B96">
        <v>9105042</v>
      </c>
      <c r="C96">
        <v>9105031</v>
      </c>
      <c r="D96">
        <v>5514154</v>
      </c>
      <c r="E96">
        <v>1</v>
      </c>
      <c r="F96">
        <v>1</v>
      </c>
      <c r="G96">
        <v>1</v>
      </c>
      <c r="H96">
        <v>1</v>
      </c>
      <c r="I96" t="s">
        <v>492</v>
      </c>
      <c r="K96" t="s">
        <v>493</v>
      </c>
      <c r="L96">
        <v>1369</v>
      </c>
      <c r="N96">
        <v>1013</v>
      </c>
      <c r="O96" t="s">
        <v>346</v>
      </c>
      <c r="P96" t="s">
        <v>346</v>
      </c>
      <c r="Q96">
        <v>1</v>
      </c>
      <c r="X96">
        <v>215.82</v>
      </c>
      <c r="Y96">
        <v>0</v>
      </c>
      <c r="Z96">
        <v>0</v>
      </c>
      <c r="AA96">
        <v>0</v>
      </c>
      <c r="AB96">
        <v>9.08</v>
      </c>
      <c r="AC96">
        <v>0</v>
      </c>
      <c r="AD96">
        <v>1</v>
      </c>
      <c r="AE96">
        <v>1</v>
      </c>
      <c r="AG96">
        <v>215.82</v>
      </c>
      <c r="AH96">
        <v>2</v>
      </c>
      <c r="AI96">
        <v>9105032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ROW(Source!A50)</f>
        <v>50</v>
      </c>
      <c r="B97">
        <v>9105043</v>
      </c>
      <c r="C97">
        <v>9105031</v>
      </c>
      <c r="D97">
        <v>121548</v>
      </c>
      <c r="E97">
        <v>1</v>
      </c>
      <c r="F97">
        <v>1</v>
      </c>
      <c r="G97">
        <v>1</v>
      </c>
      <c r="H97">
        <v>1</v>
      </c>
      <c r="I97" t="s">
        <v>29</v>
      </c>
      <c r="K97" t="s">
        <v>349</v>
      </c>
      <c r="L97">
        <v>608254</v>
      </c>
      <c r="N97">
        <v>1013</v>
      </c>
      <c r="O97" t="s">
        <v>350</v>
      </c>
      <c r="P97" t="s">
        <v>350</v>
      </c>
      <c r="Q97">
        <v>1</v>
      </c>
      <c r="X97">
        <v>0.36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G97">
        <v>0.36</v>
      </c>
      <c r="AH97">
        <v>2</v>
      </c>
      <c r="AI97">
        <v>9105033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ROW(Source!A50)</f>
        <v>50</v>
      </c>
      <c r="B98">
        <v>9105044</v>
      </c>
      <c r="C98">
        <v>9105031</v>
      </c>
      <c r="D98">
        <v>5493882</v>
      </c>
      <c r="E98">
        <v>1</v>
      </c>
      <c r="F98">
        <v>1</v>
      </c>
      <c r="G98">
        <v>1</v>
      </c>
      <c r="H98">
        <v>2</v>
      </c>
      <c r="I98" t="s">
        <v>421</v>
      </c>
      <c r="J98" t="s">
        <v>422</v>
      </c>
      <c r="K98" t="s">
        <v>423</v>
      </c>
      <c r="L98">
        <v>1368</v>
      </c>
      <c r="N98">
        <v>1011</v>
      </c>
      <c r="O98" t="s">
        <v>354</v>
      </c>
      <c r="P98" t="s">
        <v>354</v>
      </c>
      <c r="Q98">
        <v>1</v>
      </c>
      <c r="X98">
        <v>0.15</v>
      </c>
      <c r="Y98">
        <v>0</v>
      </c>
      <c r="Z98">
        <v>112</v>
      </c>
      <c r="AA98">
        <v>13.5</v>
      </c>
      <c r="AB98">
        <v>0</v>
      </c>
      <c r="AC98">
        <v>0</v>
      </c>
      <c r="AD98">
        <v>1</v>
      </c>
      <c r="AE98">
        <v>0</v>
      </c>
      <c r="AG98">
        <v>0.15</v>
      </c>
      <c r="AH98">
        <v>2</v>
      </c>
      <c r="AI98">
        <v>9105034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ROW(Source!A50)</f>
        <v>50</v>
      </c>
      <c r="B99">
        <v>9105045</v>
      </c>
      <c r="C99">
        <v>9105031</v>
      </c>
      <c r="D99">
        <v>5496870</v>
      </c>
      <c r="E99">
        <v>1</v>
      </c>
      <c r="F99">
        <v>1</v>
      </c>
      <c r="G99">
        <v>1</v>
      </c>
      <c r="H99">
        <v>2</v>
      </c>
      <c r="I99" t="s">
        <v>367</v>
      </c>
      <c r="J99" t="s">
        <v>368</v>
      </c>
      <c r="K99" t="s">
        <v>369</v>
      </c>
      <c r="L99">
        <v>1368</v>
      </c>
      <c r="N99">
        <v>1011</v>
      </c>
      <c r="O99" t="s">
        <v>354</v>
      </c>
      <c r="P99" t="s">
        <v>354</v>
      </c>
      <c r="Q99">
        <v>1</v>
      </c>
      <c r="X99">
        <v>0.21</v>
      </c>
      <c r="Y99">
        <v>0</v>
      </c>
      <c r="Z99">
        <v>75.4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0.21</v>
      </c>
      <c r="AH99">
        <v>2</v>
      </c>
      <c r="AI99">
        <v>9105035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ROW(Source!A50)</f>
        <v>50</v>
      </c>
      <c r="B100">
        <v>9105048</v>
      </c>
      <c r="C100">
        <v>9105031</v>
      </c>
      <c r="D100">
        <v>0</v>
      </c>
      <c r="E100">
        <v>0</v>
      </c>
      <c r="F100">
        <v>1</v>
      </c>
      <c r="G100">
        <v>1</v>
      </c>
      <c r="H100">
        <v>3</v>
      </c>
      <c r="L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G100">
        <v>0</v>
      </c>
      <c r="AH100">
        <v>2</v>
      </c>
      <c r="AI100">
        <v>9105038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ROW(Source!A50)</f>
        <v>50</v>
      </c>
      <c r="B101">
        <v>9105051</v>
      </c>
      <c r="C101">
        <v>9105031</v>
      </c>
      <c r="D101">
        <v>5445108</v>
      </c>
      <c r="E101">
        <v>1</v>
      </c>
      <c r="F101">
        <v>1</v>
      </c>
      <c r="G101">
        <v>1</v>
      </c>
      <c r="H101">
        <v>3</v>
      </c>
      <c r="I101" t="s">
        <v>126</v>
      </c>
      <c r="J101" t="s">
        <v>128</v>
      </c>
      <c r="K101" t="s">
        <v>127</v>
      </c>
      <c r="L101">
        <v>1301</v>
      </c>
      <c r="N101">
        <v>1003</v>
      </c>
      <c r="O101" t="s">
        <v>40</v>
      </c>
      <c r="P101" t="s">
        <v>40</v>
      </c>
      <c r="Q101">
        <v>1</v>
      </c>
      <c r="X101">
        <v>205.128205</v>
      </c>
      <c r="Y101">
        <v>64.62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G101">
        <v>205.128205</v>
      </c>
      <c r="AH101">
        <v>2</v>
      </c>
      <c r="AI101">
        <v>9105041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ROW(Source!A50)</f>
        <v>50</v>
      </c>
      <c r="B102">
        <v>9105047</v>
      </c>
      <c r="C102">
        <v>9105031</v>
      </c>
      <c r="D102">
        <v>5446396</v>
      </c>
      <c r="E102">
        <v>1</v>
      </c>
      <c r="F102">
        <v>1</v>
      </c>
      <c r="G102">
        <v>1</v>
      </c>
      <c r="H102">
        <v>3</v>
      </c>
      <c r="I102" t="s">
        <v>38</v>
      </c>
      <c r="J102" t="s">
        <v>41</v>
      </c>
      <c r="K102" t="s">
        <v>39</v>
      </c>
      <c r="L102">
        <v>1301</v>
      </c>
      <c r="N102">
        <v>1003</v>
      </c>
      <c r="O102" t="s">
        <v>40</v>
      </c>
      <c r="P102" t="s">
        <v>40</v>
      </c>
      <c r="Q102">
        <v>1</v>
      </c>
      <c r="X102">
        <v>131.578947</v>
      </c>
      <c r="Y102">
        <v>43.9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G102">
        <v>131.578947</v>
      </c>
      <c r="AH102">
        <v>2</v>
      </c>
      <c r="AI102">
        <v>9105037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ROW(Source!A50)</f>
        <v>50</v>
      </c>
      <c r="B103">
        <v>9105046</v>
      </c>
      <c r="C103">
        <v>9105031</v>
      </c>
      <c r="D103">
        <v>5459277</v>
      </c>
      <c r="E103">
        <v>1</v>
      </c>
      <c r="F103">
        <v>1</v>
      </c>
      <c r="G103">
        <v>1</v>
      </c>
      <c r="H103">
        <v>3</v>
      </c>
      <c r="I103" t="s">
        <v>122</v>
      </c>
      <c r="J103" t="s">
        <v>124</v>
      </c>
      <c r="K103" t="s">
        <v>123</v>
      </c>
      <c r="L103">
        <v>1348</v>
      </c>
      <c r="N103">
        <v>1009</v>
      </c>
      <c r="O103" t="s">
        <v>45</v>
      </c>
      <c r="P103" t="s">
        <v>45</v>
      </c>
      <c r="Q103">
        <v>1000</v>
      </c>
      <c r="X103">
        <v>-1</v>
      </c>
      <c r="Y103">
        <v>6800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-1</v>
      </c>
      <c r="AH103">
        <v>2</v>
      </c>
      <c r="AI103">
        <v>9105036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ROW(Source!A50)</f>
        <v>50</v>
      </c>
      <c r="B104">
        <v>9105050</v>
      </c>
      <c r="C104">
        <v>9105031</v>
      </c>
      <c r="D104">
        <v>7319098</v>
      </c>
      <c r="E104">
        <v>1</v>
      </c>
      <c r="F104">
        <v>1</v>
      </c>
      <c r="G104">
        <v>1</v>
      </c>
      <c r="H104">
        <v>3</v>
      </c>
      <c r="I104" t="s">
        <v>494</v>
      </c>
      <c r="J104" t="s">
        <v>495</v>
      </c>
      <c r="K104" t="s">
        <v>496</v>
      </c>
      <c r="L104">
        <v>1302</v>
      </c>
      <c r="N104">
        <v>1003</v>
      </c>
      <c r="O104" t="s">
        <v>497</v>
      </c>
      <c r="P104" t="s">
        <v>497</v>
      </c>
      <c r="Q104">
        <v>10</v>
      </c>
      <c r="X104">
        <v>0</v>
      </c>
      <c r="Y104">
        <v>205.58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G104">
        <v>0</v>
      </c>
      <c r="AH104">
        <v>2</v>
      </c>
      <c r="AI104">
        <v>9105040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ROW(Source!A50)</f>
        <v>50</v>
      </c>
      <c r="B105">
        <v>9105049</v>
      </c>
      <c r="C105">
        <v>9105031</v>
      </c>
      <c r="D105">
        <v>7318958</v>
      </c>
      <c r="E105">
        <v>1</v>
      </c>
      <c r="F105">
        <v>1</v>
      </c>
      <c r="G105">
        <v>1</v>
      </c>
      <c r="H105">
        <v>3</v>
      </c>
      <c r="I105" t="s">
        <v>498</v>
      </c>
      <c r="J105" t="s">
        <v>499</v>
      </c>
      <c r="K105" t="s">
        <v>500</v>
      </c>
      <c r="L105">
        <v>1302</v>
      </c>
      <c r="N105">
        <v>1003</v>
      </c>
      <c r="O105" t="s">
        <v>497</v>
      </c>
      <c r="P105" t="s">
        <v>497</v>
      </c>
      <c r="Q105">
        <v>10</v>
      </c>
      <c r="X105">
        <v>0</v>
      </c>
      <c r="Y105">
        <v>351.16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G105">
        <v>0</v>
      </c>
      <c r="AH105">
        <v>2</v>
      </c>
      <c r="AI105">
        <v>9105039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ROW(Source!A84)</f>
        <v>84</v>
      </c>
      <c r="B106">
        <v>9105056</v>
      </c>
      <c r="C106">
        <v>9105054</v>
      </c>
      <c r="D106">
        <v>5514222</v>
      </c>
      <c r="E106">
        <v>1</v>
      </c>
      <c r="F106">
        <v>1</v>
      </c>
      <c r="G106">
        <v>1</v>
      </c>
      <c r="H106">
        <v>1</v>
      </c>
      <c r="I106" t="s">
        <v>344</v>
      </c>
      <c r="K106" t="s">
        <v>345</v>
      </c>
      <c r="L106">
        <v>1369</v>
      </c>
      <c r="N106">
        <v>1013</v>
      </c>
      <c r="O106" t="s">
        <v>346</v>
      </c>
      <c r="P106" t="s">
        <v>346</v>
      </c>
      <c r="Q106">
        <v>1</v>
      </c>
      <c r="X106">
        <v>154</v>
      </c>
      <c r="Y106">
        <v>0</v>
      </c>
      <c r="Z106">
        <v>0</v>
      </c>
      <c r="AA106">
        <v>0</v>
      </c>
      <c r="AB106">
        <v>7.8</v>
      </c>
      <c r="AC106">
        <v>0</v>
      </c>
      <c r="AD106">
        <v>1</v>
      </c>
      <c r="AE106">
        <v>1</v>
      </c>
      <c r="AG106">
        <v>154</v>
      </c>
      <c r="AH106">
        <v>2</v>
      </c>
      <c r="AI106">
        <v>9105055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ROW(Source!A85)</f>
        <v>85</v>
      </c>
      <c r="B107">
        <v>9105065</v>
      </c>
      <c r="C107">
        <v>9105057</v>
      </c>
      <c r="D107">
        <v>5517677</v>
      </c>
      <c r="E107">
        <v>1</v>
      </c>
      <c r="F107">
        <v>1</v>
      </c>
      <c r="G107">
        <v>1</v>
      </c>
      <c r="H107">
        <v>1</v>
      </c>
      <c r="I107" t="s">
        <v>399</v>
      </c>
      <c r="K107" t="s">
        <v>400</v>
      </c>
      <c r="L107">
        <v>1369</v>
      </c>
      <c r="N107">
        <v>1013</v>
      </c>
      <c r="O107" t="s">
        <v>346</v>
      </c>
      <c r="P107" t="s">
        <v>346</v>
      </c>
      <c r="Q107">
        <v>1</v>
      </c>
      <c r="X107">
        <v>3.41</v>
      </c>
      <c r="Y107">
        <v>0</v>
      </c>
      <c r="Z107">
        <v>0</v>
      </c>
      <c r="AA107">
        <v>0</v>
      </c>
      <c r="AB107">
        <v>8.64</v>
      </c>
      <c r="AC107">
        <v>0</v>
      </c>
      <c r="AD107">
        <v>1</v>
      </c>
      <c r="AE107">
        <v>1</v>
      </c>
      <c r="AG107">
        <v>3.41</v>
      </c>
      <c r="AH107">
        <v>2</v>
      </c>
      <c r="AI107">
        <v>9105058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ROW(Source!A85)</f>
        <v>85</v>
      </c>
      <c r="B108">
        <v>9105066</v>
      </c>
      <c r="C108">
        <v>9105057</v>
      </c>
      <c r="D108">
        <v>121548</v>
      </c>
      <c r="E108">
        <v>1</v>
      </c>
      <c r="F108">
        <v>1</v>
      </c>
      <c r="G108">
        <v>1</v>
      </c>
      <c r="H108">
        <v>1</v>
      </c>
      <c r="I108" t="s">
        <v>29</v>
      </c>
      <c r="K108" t="s">
        <v>349</v>
      </c>
      <c r="L108">
        <v>608254</v>
      </c>
      <c r="N108">
        <v>1013</v>
      </c>
      <c r="O108" t="s">
        <v>350</v>
      </c>
      <c r="P108" t="s">
        <v>350</v>
      </c>
      <c r="Q108">
        <v>1</v>
      </c>
      <c r="X108">
        <v>0.3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2</v>
      </c>
      <c r="AG108">
        <v>0.3</v>
      </c>
      <c r="AH108">
        <v>2</v>
      </c>
      <c r="AI108">
        <v>9105059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ROW(Source!A85)</f>
        <v>85</v>
      </c>
      <c r="B109">
        <v>9105067</v>
      </c>
      <c r="C109">
        <v>9105057</v>
      </c>
      <c r="D109">
        <v>5494044</v>
      </c>
      <c r="E109">
        <v>1</v>
      </c>
      <c r="F109">
        <v>1</v>
      </c>
      <c r="G109">
        <v>1</v>
      </c>
      <c r="H109">
        <v>2</v>
      </c>
      <c r="I109" t="s">
        <v>401</v>
      </c>
      <c r="J109" t="s">
        <v>402</v>
      </c>
      <c r="K109" t="s">
        <v>403</v>
      </c>
      <c r="L109">
        <v>1368</v>
      </c>
      <c r="N109">
        <v>1011</v>
      </c>
      <c r="O109" t="s">
        <v>354</v>
      </c>
      <c r="P109" t="s">
        <v>354</v>
      </c>
      <c r="Q109">
        <v>1</v>
      </c>
      <c r="X109">
        <v>0.08</v>
      </c>
      <c r="Y109">
        <v>0</v>
      </c>
      <c r="Z109">
        <v>90</v>
      </c>
      <c r="AA109">
        <v>10.06</v>
      </c>
      <c r="AB109">
        <v>0</v>
      </c>
      <c r="AC109">
        <v>0</v>
      </c>
      <c r="AD109">
        <v>1</v>
      </c>
      <c r="AE109">
        <v>0</v>
      </c>
      <c r="AG109">
        <v>0.08</v>
      </c>
      <c r="AH109">
        <v>2</v>
      </c>
      <c r="AI109">
        <v>9105060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ROW(Source!A85)</f>
        <v>85</v>
      </c>
      <c r="B110">
        <v>9105068</v>
      </c>
      <c r="C110">
        <v>9105057</v>
      </c>
      <c r="D110">
        <v>5494336</v>
      </c>
      <c r="E110">
        <v>1</v>
      </c>
      <c r="F110">
        <v>1</v>
      </c>
      <c r="G110">
        <v>1</v>
      </c>
      <c r="H110">
        <v>2</v>
      </c>
      <c r="I110" t="s">
        <v>404</v>
      </c>
      <c r="J110" t="s">
        <v>405</v>
      </c>
      <c r="K110" t="s">
        <v>406</v>
      </c>
      <c r="L110">
        <v>1368</v>
      </c>
      <c r="N110">
        <v>1011</v>
      </c>
      <c r="O110" t="s">
        <v>354</v>
      </c>
      <c r="P110" t="s">
        <v>354</v>
      </c>
      <c r="Q110">
        <v>1</v>
      </c>
      <c r="X110">
        <v>0.22</v>
      </c>
      <c r="Y110">
        <v>0</v>
      </c>
      <c r="Z110">
        <v>90</v>
      </c>
      <c r="AA110">
        <v>10.06</v>
      </c>
      <c r="AB110">
        <v>0</v>
      </c>
      <c r="AC110">
        <v>0</v>
      </c>
      <c r="AD110">
        <v>1</v>
      </c>
      <c r="AE110">
        <v>0</v>
      </c>
      <c r="AG110">
        <v>0.22</v>
      </c>
      <c r="AH110">
        <v>2</v>
      </c>
      <c r="AI110">
        <v>9105061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ROW(Source!A85)</f>
        <v>85</v>
      </c>
      <c r="B111">
        <v>9105069</v>
      </c>
      <c r="C111">
        <v>9105057</v>
      </c>
      <c r="D111">
        <v>5496473</v>
      </c>
      <c r="E111">
        <v>1</v>
      </c>
      <c r="F111">
        <v>1</v>
      </c>
      <c r="G111">
        <v>1</v>
      </c>
      <c r="H111">
        <v>2</v>
      </c>
      <c r="I111" t="s">
        <v>407</v>
      </c>
      <c r="J111" t="s">
        <v>408</v>
      </c>
      <c r="K111" t="s">
        <v>409</v>
      </c>
      <c r="L111">
        <v>1368</v>
      </c>
      <c r="N111">
        <v>1011</v>
      </c>
      <c r="O111" t="s">
        <v>354</v>
      </c>
      <c r="P111" t="s">
        <v>354</v>
      </c>
      <c r="Q111">
        <v>1</v>
      </c>
      <c r="X111">
        <v>0.44</v>
      </c>
      <c r="Y111">
        <v>0</v>
      </c>
      <c r="Z111">
        <v>4.91</v>
      </c>
      <c r="AA111">
        <v>0</v>
      </c>
      <c r="AB111">
        <v>0</v>
      </c>
      <c r="AC111">
        <v>0</v>
      </c>
      <c r="AD111">
        <v>1</v>
      </c>
      <c r="AE111">
        <v>0</v>
      </c>
      <c r="AG111">
        <v>0.44</v>
      </c>
      <c r="AH111">
        <v>2</v>
      </c>
      <c r="AI111">
        <v>9105062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ROW(Source!A85)</f>
        <v>85</v>
      </c>
      <c r="B112">
        <v>9105070</v>
      </c>
      <c r="C112">
        <v>9105057</v>
      </c>
      <c r="D112">
        <v>5469594</v>
      </c>
      <c r="E112">
        <v>1</v>
      </c>
      <c r="F112">
        <v>1</v>
      </c>
      <c r="G112">
        <v>1</v>
      </c>
      <c r="H112">
        <v>3</v>
      </c>
      <c r="I112" t="s">
        <v>410</v>
      </c>
      <c r="J112" t="s">
        <v>411</v>
      </c>
      <c r="K112" t="s">
        <v>412</v>
      </c>
      <c r="L112">
        <v>1339</v>
      </c>
      <c r="N112">
        <v>1007</v>
      </c>
      <c r="O112" t="s">
        <v>32</v>
      </c>
      <c r="P112" t="s">
        <v>32</v>
      </c>
      <c r="Q112">
        <v>1</v>
      </c>
      <c r="X112">
        <v>1.12</v>
      </c>
      <c r="Y112">
        <v>55.26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1.12</v>
      </c>
      <c r="AH112">
        <v>2</v>
      </c>
      <c r="AI112">
        <v>9105063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ROW(Source!A85)</f>
        <v>85</v>
      </c>
      <c r="B113">
        <v>9105071</v>
      </c>
      <c r="C113">
        <v>9105057</v>
      </c>
      <c r="D113">
        <v>5470416</v>
      </c>
      <c r="E113">
        <v>1</v>
      </c>
      <c r="F113">
        <v>1</v>
      </c>
      <c r="G113">
        <v>1</v>
      </c>
      <c r="H113">
        <v>3</v>
      </c>
      <c r="I113" t="s">
        <v>413</v>
      </c>
      <c r="J113" t="s">
        <v>414</v>
      </c>
      <c r="K113" t="s">
        <v>415</v>
      </c>
      <c r="L113">
        <v>1339</v>
      </c>
      <c r="N113">
        <v>1007</v>
      </c>
      <c r="O113" t="s">
        <v>32</v>
      </c>
      <c r="P113" t="s">
        <v>32</v>
      </c>
      <c r="Q113">
        <v>1</v>
      </c>
      <c r="X113">
        <v>0.11</v>
      </c>
      <c r="Y113">
        <v>2.44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0.11</v>
      </c>
      <c r="AH113">
        <v>2</v>
      </c>
      <c r="AI113">
        <v>9105064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ROW(Source!A86)</f>
        <v>86</v>
      </c>
      <c r="B114">
        <v>9105095</v>
      </c>
      <c r="C114">
        <v>9105072</v>
      </c>
      <c r="D114">
        <v>5518255</v>
      </c>
      <c r="E114">
        <v>1</v>
      </c>
      <c r="F114">
        <v>1</v>
      </c>
      <c r="G114">
        <v>1</v>
      </c>
      <c r="H114">
        <v>1</v>
      </c>
      <c r="I114" t="s">
        <v>347</v>
      </c>
      <c r="K114" t="s">
        <v>348</v>
      </c>
      <c r="L114">
        <v>1369</v>
      </c>
      <c r="N114">
        <v>1013</v>
      </c>
      <c r="O114" t="s">
        <v>346</v>
      </c>
      <c r="P114" t="s">
        <v>346</v>
      </c>
      <c r="Q114">
        <v>1</v>
      </c>
      <c r="X114">
        <v>4.91</v>
      </c>
      <c r="Y114">
        <v>0</v>
      </c>
      <c r="Z114">
        <v>0</v>
      </c>
      <c r="AA114">
        <v>0</v>
      </c>
      <c r="AB114">
        <v>9.3</v>
      </c>
      <c r="AC114">
        <v>0</v>
      </c>
      <c r="AD114">
        <v>1</v>
      </c>
      <c r="AE114">
        <v>1</v>
      </c>
      <c r="AG114">
        <v>4.91</v>
      </c>
      <c r="AH114">
        <v>2</v>
      </c>
      <c r="AI114">
        <v>9105073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ROW(Source!A86)</f>
        <v>86</v>
      </c>
      <c r="B115">
        <v>9105096</v>
      </c>
      <c r="C115">
        <v>9105072</v>
      </c>
      <c r="D115">
        <v>121548</v>
      </c>
      <c r="E115">
        <v>1</v>
      </c>
      <c r="F115">
        <v>1</v>
      </c>
      <c r="G115">
        <v>1</v>
      </c>
      <c r="H115">
        <v>1</v>
      </c>
      <c r="I115" t="s">
        <v>29</v>
      </c>
      <c r="K115" t="s">
        <v>349</v>
      </c>
      <c r="L115">
        <v>608254</v>
      </c>
      <c r="N115">
        <v>1013</v>
      </c>
      <c r="O115" t="s">
        <v>350</v>
      </c>
      <c r="P115" t="s">
        <v>350</v>
      </c>
      <c r="Q115">
        <v>1</v>
      </c>
      <c r="X115">
        <v>1.66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G115">
        <v>1.66</v>
      </c>
      <c r="AH115">
        <v>2</v>
      </c>
      <c r="AI115">
        <v>9105074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ROW(Source!A86)</f>
        <v>86</v>
      </c>
      <c r="B116">
        <v>9105097</v>
      </c>
      <c r="C116">
        <v>9105072</v>
      </c>
      <c r="D116">
        <v>5493924</v>
      </c>
      <c r="E116">
        <v>1</v>
      </c>
      <c r="F116">
        <v>1</v>
      </c>
      <c r="G116">
        <v>1</v>
      </c>
      <c r="H116">
        <v>2</v>
      </c>
      <c r="I116" t="s">
        <v>351</v>
      </c>
      <c r="J116" t="s">
        <v>352</v>
      </c>
      <c r="K116" t="s">
        <v>353</v>
      </c>
      <c r="L116">
        <v>1368</v>
      </c>
      <c r="N116">
        <v>1011</v>
      </c>
      <c r="O116" t="s">
        <v>354</v>
      </c>
      <c r="P116" t="s">
        <v>354</v>
      </c>
      <c r="Q116">
        <v>1</v>
      </c>
      <c r="X116">
        <v>0.49</v>
      </c>
      <c r="Y116">
        <v>0</v>
      </c>
      <c r="Z116">
        <v>102.4</v>
      </c>
      <c r="AA116">
        <v>13.5</v>
      </c>
      <c r="AB116">
        <v>0</v>
      </c>
      <c r="AC116">
        <v>0</v>
      </c>
      <c r="AD116">
        <v>1</v>
      </c>
      <c r="AE116">
        <v>0</v>
      </c>
      <c r="AG116">
        <v>0.49</v>
      </c>
      <c r="AH116">
        <v>2</v>
      </c>
      <c r="AI116">
        <v>9105075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ROW(Source!A86)</f>
        <v>86</v>
      </c>
      <c r="B117">
        <v>9105098</v>
      </c>
      <c r="C117">
        <v>9105072</v>
      </c>
      <c r="D117">
        <v>5494447</v>
      </c>
      <c r="E117">
        <v>1</v>
      </c>
      <c r="F117">
        <v>1</v>
      </c>
      <c r="G117">
        <v>1</v>
      </c>
      <c r="H117">
        <v>2</v>
      </c>
      <c r="I117" t="s">
        <v>355</v>
      </c>
      <c r="J117" t="s">
        <v>356</v>
      </c>
      <c r="K117" t="s">
        <v>357</v>
      </c>
      <c r="L117">
        <v>1368</v>
      </c>
      <c r="N117">
        <v>1011</v>
      </c>
      <c r="O117" t="s">
        <v>354</v>
      </c>
      <c r="P117" t="s">
        <v>354</v>
      </c>
      <c r="Q117">
        <v>1</v>
      </c>
      <c r="X117">
        <v>0.05</v>
      </c>
      <c r="Y117">
        <v>0</v>
      </c>
      <c r="Z117">
        <v>98.9</v>
      </c>
      <c r="AA117">
        <v>11.6</v>
      </c>
      <c r="AB117">
        <v>0</v>
      </c>
      <c r="AC117">
        <v>0</v>
      </c>
      <c r="AD117">
        <v>1</v>
      </c>
      <c r="AE117">
        <v>0</v>
      </c>
      <c r="AG117">
        <v>0.05</v>
      </c>
      <c r="AH117">
        <v>2</v>
      </c>
      <c r="AI117">
        <v>9105076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ROW(Source!A86)</f>
        <v>86</v>
      </c>
      <c r="B118">
        <v>9105099</v>
      </c>
      <c r="C118">
        <v>9105072</v>
      </c>
      <c r="D118">
        <v>5494999</v>
      </c>
      <c r="E118">
        <v>1</v>
      </c>
      <c r="F118">
        <v>1</v>
      </c>
      <c r="G118">
        <v>1</v>
      </c>
      <c r="H118">
        <v>2</v>
      </c>
      <c r="I118" t="s">
        <v>358</v>
      </c>
      <c r="J118" t="s">
        <v>359</v>
      </c>
      <c r="K118" t="s">
        <v>360</v>
      </c>
      <c r="L118">
        <v>1368</v>
      </c>
      <c r="N118">
        <v>1011</v>
      </c>
      <c r="O118" t="s">
        <v>354</v>
      </c>
      <c r="P118" t="s">
        <v>354</v>
      </c>
      <c r="Q118">
        <v>1</v>
      </c>
      <c r="X118">
        <v>0.63</v>
      </c>
      <c r="Y118">
        <v>0</v>
      </c>
      <c r="Z118">
        <v>1.9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0.63</v>
      </c>
      <c r="AH118">
        <v>2</v>
      </c>
      <c r="AI118">
        <v>9105077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ROW(Source!A86)</f>
        <v>86</v>
      </c>
      <c r="B119">
        <v>9105100</v>
      </c>
      <c r="C119">
        <v>9105072</v>
      </c>
      <c r="D119">
        <v>5495362</v>
      </c>
      <c r="E119">
        <v>1</v>
      </c>
      <c r="F119">
        <v>1</v>
      </c>
      <c r="G119">
        <v>1</v>
      </c>
      <c r="H119">
        <v>2</v>
      </c>
      <c r="I119" t="s">
        <v>361</v>
      </c>
      <c r="J119" t="s">
        <v>362</v>
      </c>
      <c r="K119" t="s">
        <v>363</v>
      </c>
      <c r="L119">
        <v>1368</v>
      </c>
      <c r="N119">
        <v>1011</v>
      </c>
      <c r="O119" t="s">
        <v>354</v>
      </c>
      <c r="P119" t="s">
        <v>354</v>
      </c>
      <c r="Q119">
        <v>1</v>
      </c>
      <c r="X119">
        <v>1.02</v>
      </c>
      <c r="Y119">
        <v>0</v>
      </c>
      <c r="Z119">
        <v>218.17</v>
      </c>
      <c r="AA119">
        <v>13.5</v>
      </c>
      <c r="AB119">
        <v>0</v>
      </c>
      <c r="AC119">
        <v>0</v>
      </c>
      <c r="AD119">
        <v>1</v>
      </c>
      <c r="AE119">
        <v>0</v>
      </c>
      <c r="AG119">
        <v>1.02</v>
      </c>
      <c r="AH119">
        <v>2</v>
      </c>
      <c r="AI119">
        <v>9105078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ROW(Source!A86)</f>
        <v>86</v>
      </c>
      <c r="B120">
        <v>9105101</v>
      </c>
      <c r="C120">
        <v>9105072</v>
      </c>
      <c r="D120">
        <v>5496709</v>
      </c>
      <c r="E120">
        <v>1</v>
      </c>
      <c r="F120">
        <v>1</v>
      </c>
      <c r="G120">
        <v>1</v>
      </c>
      <c r="H120">
        <v>2</v>
      </c>
      <c r="I120" t="s">
        <v>364</v>
      </c>
      <c r="J120" t="s">
        <v>365</v>
      </c>
      <c r="K120" t="s">
        <v>366</v>
      </c>
      <c r="L120">
        <v>1368</v>
      </c>
      <c r="N120">
        <v>1011</v>
      </c>
      <c r="O120" t="s">
        <v>354</v>
      </c>
      <c r="P120" t="s">
        <v>354</v>
      </c>
      <c r="Q120">
        <v>1</v>
      </c>
      <c r="X120">
        <v>0.63</v>
      </c>
      <c r="Y120">
        <v>0</v>
      </c>
      <c r="Z120">
        <v>4.62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0.63</v>
      </c>
      <c r="AH120">
        <v>2</v>
      </c>
      <c r="AI120">
        <v>9105079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ROW(Source!A86)</f>
        <v>86</v>
      </c>
      <c r="B121">
        <v>9105102</v>
      </c>
      <c r="C121">
        <v>9105072</v>
      </c>
      <c r="D121">
        <v>5496870</v>
      </c>
      <c r="E121">
        <v>1</v>
      </c>
      <c r="F121">
        <v>1</v>
      </c>
      <c r="G121">
        <v>1</v>
      </c>
      <c r="H121">
        <v>2</v>
      </c>
      <c r="I121" t="s">
        <v>367</v>
      </c>
      <c r="J121" t="s">
        <v>368</v>
      </c>
      <c r="K121" t="s">
        <v>369</v>
      </c>
      <c r="L121">
        <v>1368</v>
      </c>
      <c r="N121">
        <v>1011</v>
      </c>
      <c r="O121" t="s">
        <v>354</v>
      </c>
      <c r="P121" t="s">
        <v>354</v>
      </c>
      <c r="Q121">
        <v>1</v>
      </c>
      <c r="X121">
        <v>0.1</v>
      </c>
      <c r="Y121">
        <v>0</v>
      </c>
      <c r="Z121">
        <v>75.4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0.1</v>
      </c>
      <c r="AH121">
        <v>2</v>
      </c>
      <c r="AI121">
        <v>9105080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ROW(Source!A86)</f>
        <v>86</v>
      </c>
      <c r="B122">
        <v>9105103</v>
      </c>
      <c r="C122">
        <v>9105072</v>
      </c>
      <c r="D122">
        <v>5441846</v>
      </c>
      <c r="E122">
        <v>1</v>
      </c>
      <c r="F122">
        <v>1</v>
      </c>
      <c r="G122">
        <v>1</v>
      </c>
      <c r="H122">
        <v>3</v>
      </c>
      <c r="I122" t="s">
        <v>370</v>
      </c>
      <c r="J122" t="s">
        <v>371</v>
      </c>
      <c r="K122" t="s">
        <v>372</v>
      </c>
      <c r="L122">
        <v>1348</v>
      </c>
      <c r="N122">
        <v>1009</v>
      </c>
      <c r="O122" t="s">
        <v>45</v>
      </c>
      <c r="P122" t="s">
        <v>45</v>
      </c>
      <c r="Q122">
        <v>1000</v>
      </c>
      <c r="X122">
        <v>0.00024</v>
      </c>
      <c r="Y122">
        <v>4455.2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0.00024</v>
      </c>
      <c r="AH122">
        <v>2</v>
      </c>
      <c r="AI122">
        <v>9105081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ROW(Source!A86)</f>
        <v>86</v>
      </c>
      <c r="B123">
        <v>9105104</v>
      </c>
      <c r="C123">
        <v>9105072</v>
      </c>
      <c r="D123">
        <v>5442747</v>
      </c>
      <c r="E123">
        <v>1</v>
      </c>
      <c r="F123">
        <v>1</v>
      </c>
      <c r="G123">
        <v>1</v>
      </c>
      <c r="H123">
        <v>3</v>
      </c>
      <c r="I123" t="s">
        <v>373</v>
      </c>
      <c r="J123" t="s">
        <v>374</v>
      </c>
      <c r="K123" t="s">
        <v>375</v>
      </c>
      <c r="L123">
        <v>1348</v>
      </c>
      <c r="N123">
        <v>1009</v>
      </c>
      <c r="O123" t="s">
        <v>45</v>
      </c>
      <c r="P123" t="s">
        <v>45</v>
      </c>
      <c r="Q123">
        <v>1000</v>
      </c>
      <c r="X123">
        <v>0.14</v>
      </c>
      <c r="Y123">
        <v>412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0.14</v>
      </c>
      <c r="AH123">
        <v>2</v>
      </c>
      <c r="AI123">
        <v>9105082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ROW(Source!A86)</f>
        <v>86</v>
      </c>
      <c r="B124">
        <v>9105105</v>
      </c>
      <c r="C124">
        <v>9105072</v>
      </c>
      <c r="D124">
        <v>5446109</v>
      </c>
      <c r="E124">
        <v>1</v>
      </c>
      <c r="F124">
        <v>1</v>
      </c>
      <c r="G124">
        <v>1</v>
      </c>
      <c r="H124">
        <v>3</v>
      </c>
      <c r="I124" t="s">
        <v>376</v>
      </c>
      <c r="J124" t="s">
        <v>377</v>
      </c>
      <c r="K124" t="s">
        <v>378</v>
      </c>
      <c r="L124">
        <v>1301</v>
      </c>
      <c r="N124">
        <v>1003</v>
      </c>
      <c r="O124" t="s">
        <v>40</v>
      </c>
      <c r="P124" t="s">
        <v>40</v>
      </c>
      <c r="Q124">
        <v>1</v>
      </c>
      <c r="X124">
        <v>0.03</v>
      </c>
      <c r="Y124">
        <v>426.3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0.03</v>
      </c>
      <c r="AH124">
        <v>2</v>
      </c>
      <c r="AI124">
        <v>9105083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ROW(Source!A86)</f>
        <v>86</v>
      </c>
      <c r="B125">
        <v>9105112</v>
      </c>
      <c r="C125">
        <v>9105072</v>
      </c>
      <c r="D125">
        <v>5446396</v>
      </c>
      <c r="E125">
        <v>1</v>
      </c>
      <c r="F125">
        <v>1</v>
      </c>
      <c r="G125">
        <v>1</v>
      </c>
      <c r="H125">
        <v>3</v>
      </c>
      <c r="I125" t="s">
        <v>38</v>
      </c>
      <c r="J125" t="s">
        <v>41</v>
      </c>
      <c r="K125" t="s">
        <v>39</v>
      </c>
      <c r="L125">
        <v>1301</v>
      </c>
      <c r="N125">
        <v>1003</v>
      </c>
      <c r="O125" t="s">
        <v>40</v>
      </c>
      <c r="P125" t="s">
        <v>40</v>
      </c>
      <c r="Q125">
        <v>1</v>
      </c>
      <c r="X125">
        <v>0</v>
      </c>
      <c r="Y125">
        <v>43.9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G125">
        <v>0</v>
      </c>
      <c r="AH125">
        <v>2</v>
      </c>
      <c r="AI125">
        <v>9105090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ROW(Source!A86)</f>
        <v>86</v>
      </c>
      <c r="B126">
        <v>9105106</v>
      </c>
      <c r="C126">
        <v>9105072</v>
      </c>
      <c r="D126">
        <v>5447034</v>
      </c>
      <c r="E126">
        <v>1</v>
      </c>
      <c r="F126">
        <v>1</v>
      </c>
      <c r="G126">
        <v>1</v>
      </c>
      <c r="H126">
        <v>3</v>
      </c>
      <c r="I126" t="s">
        <v>379</v>
      </c>
      <c r="J126" t="s">
        <v>380</v>
      </c>
      <c r="K126" t="s">
        <v>381</v>
      </c>
      <c r="L126">
        <v>1301</v>
      </c>
      <c r="N126">
        <v>1003</v>
      </c>
      <c r="O126" t="s">
        <v>40</v>
      </c>
      <c r="P126" t="s">
        <v>40</v>
      </c>
      <c r="Q126">
        <v>1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2</v>
      </c>
      <c r="AD126">
        <v>0</v>
      </c>
      <c r="AE126">
        <v>0</v>
      </c>
      <c r="AG126">
        <v>0</v>
      </c>
      <c r="AH126">
        <v>2</v>
      </c>
      <c r="AI126">
        <v>9105084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ROW(Source!A86)</f>
        <v>86</v>
      </c>
      <c r="B127">
        <v>9105107</v>
      </c>
      <c r="C127">
        <v>9105072</v>
      </c>
      <c r="D127">
        <v>5447787</v>
      </c>
      <c r="E127">
        <v>1</v>
      </c>
      <c r="F127">
        <v>1</v>
      </c>
      <c r="G127">
        <v>1</v>
      </c>
      <c r="H127">
        <v>3</v>
      </c>
      <c r="I127" t="s">
        <v>382</v>
      </c>
      <c r="J127" t="s">
        <v>383</v>
      </c>
      <c r="K127" t="s">
        <v>384</v>
      </c>
      <c r="L127">
        <v>1354</v>
      </c>
      <c r="N127">
        <v>1010</v>
      </c>
      <c r="O127" t="s">
        <v>213</v>
      </c>
      <c r="P127" t="s">
        <v>213</v>
      </c>
      <c r="Q127">
        <v>1</v>
      </c>
      <c r="X127">
        <v>0.21</v>
      </c>
      <c r="Y127">
        <v>196.43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G127">
        <v>0.21</v>
      </c>
      <c r="AH127">
        <v>2</v>
      </c>
      <c r="AI127">
        <v>9105085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ROW(Source!A86)</f>
        <v>86</v>
      </c>
      <c r="B128">
        <v>9105108</v>
      </c>
      <c r="C128">
        <v>9105072</v>
      </c>
      <c r="D128">
        <v>5448330</v>
      </c>
      <c r="E128">
        <v>1</v>
      </c>
      <c r="F128">
        <v>1</v>
      </c>
      <c r="G128">
        <v>1</v>
      </c>
      <c r="H128">
        <v>3</v>
      </c>
      <c r="I128" t="s">
        <v>385</v>
      </c>
      <c r="J128" t="s">
        <v>386</v>
      </c>
      <c r="K128" t="s">
        <v>387</v>
      </c>
      <c r="L128">
        <v>1391</v>
      </c>
      <c r="N128">
        <v>1013</v>
      </c>
      <c r="O128" t="s">
        <v>388</v>
      </c>
      <c r="P128" t="s">
        <v>388</v>
      </c>
      <c r="Q128">
        <v>1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2</v>
      </c>
      <c r="AD128">
        <v>0</v>
      </c>
      <c r="AE128">
        <v>0</v>
      </c>
      <c r="AG128">
        <v>0</v>
      </c>
      <c r="AH128">
        <v>2</v>
      </c>
      <c r="AI128">
        <v>9105086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ROW(Source!A86)</f>
        <v>86</v>
      </c>
      <c r="B129">
        <v>9105109</v>
      </c>
      <c r="C129">
        <v>9105072</v>
      </c>
      <c r="D129">
        <v>5457674</v>
      </c>
      <c r="E129">
        <v>1</v>
      </c>
      <c r="F129">
        <v>1</v>
      </c>
      <c r="G129">
        <v>1</v>
      </c>
      <c r="H129">
        <v>3</v>
      </c>
      <c r="I129" t="s">
        <v>389</v>
      </c>
      <c r="J129" t="s">
        <v>390</v>
      </c>
      <c r="K129" t="s">
        <v>391</v>
      </c>
      <c r="L129">
        <v>1354</v>
      </c>
      <c r="N129">
        <v>1010</v>
      </c>
      <c r="O129" t="s">
        <v>213</v>
      </c>
      <c r="P129" t="s">
        <v>213</v>
      </c>
      <c r="Q129">
        <v>1</v>
      </c>
      <c r="X129">
        <v>0.0032</v>
      </c>
      <c r="Y129">
        <v>346</v>
      </c>
      <c r="Z129">
        <v>0</v>
      </c>
      <c r="AA129">
        <v>0</v>
      </c>
      <c r="AB129">
        <v>0</v>
      </c>
      <c r="AC129">
        <v>2</v>
      </c>
      <c r="AD129">
        <v>1</v>
      </c>
      <c r="AE129">
        <v>0</v>
      </c>
      <c r="AG129">
        <v>0.0032</v>
      </c>
      <c r="AH129">
        <v>2</v>
      </c>
      <c r="AI129">
        <v>9105087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ROW(Source!A86)</f>
        <v>86</v>
      </c>
      <c r="B130">
        <v>9105110</v>
      </c>
      <c r="C130">
        <v>9105072</v>
      </c>
      <c r="D130">
        <v>5458980</v>
      </c>
      <c r="E130">
        <v>1</v>
      </c>
      <c r="F130">
        <v>1</v>
      </c>
      <c r="G130">
        <v>1</v>
      </c>
      <c r="H130">
        <v>3</v>
      </c>
      <c r="I130" t="s">
        <v>392</v>
      </c>
      <c r="J130" t="s">
        <v>393</v>
      </c>
      <c r="K130" t="s">
        <v>394</v>
      </c>
      <c r="L130">
        <v>1327</v>
      </c>
      <c r="N130">
        <v>1005</v>
      </c>
      <c r="O130" t="s">
        <v>395</v>
      </c>
      <c r="P130" t="s">
        <v>395</v>
      </c>
      <c r="Q130">
        <v>1</v>
      </c>
      <c r="X130">
        <v>0.28</v>
      </c>
      <c r="Y130">
        <v>35.53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0.28</v>
      </c>
      <c r="AH130">
        <v>2</v>
      </c>
      <c r="AI130">
        <v>9105088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ROW(Source!A86)</f>
        <v>86</v>
      </c>
      <c r="B131">
        <v>9105113</v>
      </c>
      <c r="C131">
        <v>9105072</v>
      </c>
      <c r="D131">
        <v>5459185</v>
      </c>
      <c r="E131">
        <v>1</v>
      </c>
      <c r="F131">
        <v>1</v>
      </c>
      <c r="G131">
        <v>1</v>
      </c>
      <c r="H131">
        <v>3</v>
      </c>
      <c r="I131" t="s">
        <v>43</v>
      </c>
      <c r="J131" t="s">
        <v>46</v>
      </c>
      <c r="K131" t="s">
        <v>44</v>
      </c>
      <c r="L131">
        <v>1348</v>
      </c>
      <c r="N131">
        <v>1009</v>
      </c>
      <c r="O131" t="s">
        <v>45</v>
      </c>
      <c r="P131" t="s">
        <v>45</v>
      </c>
      <c r="Q131">
        <v>1000</v>
      </c>
      <c r="X131">
        <v>0.139675</v>
      </c>
      <c r="Y131">
        <v>7241.79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G131">
        <v>0.139675</v>
      </c>
      <c r="AH131">
        <v>2</v>
      </c>
      <c r="AI131">
        <v>9105091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ROW(Source!A86)</f>
        <v>86</v>
      </c>
      <c r="B132">
        <v>9105114</v>
      </c>
      <c r="C132">
        <v>9105072</v>
      </c>
      <c r="D132">
        <v>1425353</v>
      </c>
      <c r="E132">
        <v>1</v>
      </c>
      <c r="F132">
        <v>1</v>
      </c>
      <c r="G132">
        <v>1</v>
      </c>
      <c r="H132">
        <v>3</v>
      </c>
      <c r="I132" t="s">
        <v>48</v>
      </c>
      <c r="J132" t="s">
        <v>50</v>
      </c>
      <c r="K132" t="s">
        <v>49</v>
      </c>
      <c r="L132">
        <v>1348</v>
      </c>
      <c r="N132">
        <v>1009</v>
      </c>
      <c r="O132" t="s">
        <v>45</v>
      </c>
      <c r="P132" t="s">
        <v>45</v>
      </c>
      <c r="Q132">
        <v>1000</v>
      </c>
      <c r="X132">
        <v>0.139675</v>
      </c>
      <c r="Y132">
        <v>2216.91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G132">
        <v>0.139675</v>
      </c>
      <c r="AH132">
        <v>2</v>
      </c>
      <c r="AI132">
        <v>9105092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ROW(Source!A86)</f>
        <v>86</v>
      </c>
      <c r="B133">
        <v>9105111</v>
      </c>
      <c r="C133">
        <v>9105072</v>
      </c>
      <c r="D133">
        <v>5459292</v>
      </c>
      <c r="E133">
        <v>1</v>
      </c>
      <c r="F133">
        <v>1</v>
      </c>
      <c r="G133">
        <v>1</v>
      </c>
      <c r="H133">
        <v>3</v>
      </c>
      <c r="I133" t="s">
        <v>396</v>
      </c>
      <c r="J133" t="s">
        <v>397</v>
      </c>
      <c r="K133" t="s">
        <v>398</v>
      </c>
      <c r="L133">
        <v>1348</v>
      </c>
      <c r="N133">
        <v>1009</v>
      </c>
      <c r="O133" t="s">
        <v>45</v>
      </c>
      <c r="P133" t="s">
        <v>45</v>
      </c>
      <c r="Q133">
        <v>1000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2</v>
      </c>
      <c r="AD133">
        <v>0</v>
      </c>
      <c r="AE133">
        <v>0</v>
      </c>
      <c r="AG133">
        <v>0</v>
      </c>
      <c r="AH133">
        <v>2</v>
      </c>
      <c r="AI133">
        <v>9105089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ROW(Source!A86)</f>
        <v>86</v>
      </c>
      <c r="B134">
        <v>9105115</v>
      </c>
      <c r="C134">
        <v>9105072</v>
      </c>
      <c r="D134">
        <v>5466900</v>
      </c>
      <c r="E134">
        <v>1</v>
      </c>
      <c r="F134">
        <v>1</v>
      </c>
      <c r="G134">
        <v>1</v>
      </c>
      <c r="H134">
        <v>3</v>
      </c>
      <c r="I134" t="s">
        <v>52</v>
      </c>
      <c r="J134" t="s">
        <v>54</v>
      </c>
      <c r="K134" t="s">
        <v>53</v>
      </c>
      <c r="L134">
        <v>1339</v>
      </c>
      <c r="N134">
        <v>1007</v>
      </c>
      <c r="O134" t="s">
        <v>32</v>
      </c>
      <c r="P134" t="s">
        <v>32</v>
      </c>
      <c r="Q134">
        <v>1</v>
      </c>
      <c r="X134">
        <v>-1.14</v>
      </c>
      <c r="Y134">
        <v>592.76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-1.14</v>
      </c>
      <c r="AH134">
        <v>2</v>
      </c>
      <c r="AI134">
        <v>9105093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ROW(Source!A86)</f>
        <v>86</v>
      </c>
      <c r="B135">
        <v>9105116</v>
      </c>
      <c r="C135">
        <v>9105072</v>
      </c>
      <c r="D135">
        <v>5467014</v>
      </c>
      <c r="E135">
        <v>1</v>
      </c>
      <c r="F135">
        <v>1</v>
      </c>
      <c r="G135">
        <v>1</v>
      </c>
      <c r="H135">
        <v>3</v>
      </c>
      <c r="I135" t="s">
        <v>513</v>
      </c>
      <c r="J135" t="s">
        <v>58</v>
      </c>
      <c r="K135" t="s">
        <v>57</v>
      </c>
      <c r="L135">
        <v>1339</v>
      </c>
      <c r="N135">
        <v>1007</v>
      </c>
      <c r="O135" t="s">
        <v>32</v>
      </c>
      <c r="P135" t="s">
        <v>32</v>
      </c>
      <c r="Q135">
        <v>1</v>
      </c>
      <c r="X135">
        <v>1.14</v>
      </c>
      <c r="Y135">
        <v>720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G135">
        <v>1.14</v>
      </c>
      <c r="AH135">
        <v>3</v>
      </c>
      <c r="AI135">
        <v>-1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ROW(Source!A92)</f>
        <v>92</v>
      </c>
      <c r="B136">
        <v>9105143</v>
      </c>
      <c r="C136">
        <v>9105122</v>
      </c>
      <c r="D136">
        <v>5515297</v>
      </c>
      <c r="E136">
        <v>1</v>
      </c>
      <c r="F136">
        <v>1</v>
      </c>
      <c r="G136">
        <v>1</v>
      </c>
      <c r="H136">
        <v>1</v>
      </c>
      <c r="I136" t="s">
        <v>416</v>
      </c>
      <c r="K136" t="s">
        <v>417</v>
      </c>
      <c r="L136">
        <v>1369</v>
      </c>
      <c r="N136">
        <v>1013</v>
      </c>
      <c r="O136" t="s">
        <v>346</v>
      </c>
      <c r="P136" t="s">
        <v>346</v>
      </c>
      <c r="Q136">
        <v>1</v>
      </c>
      <c r="X136">
        <v>220.66</v>
      </c>
      <c r="Y136">
        <v>0</v>
      </c>
      <c r="Z136">
        <v>0</v>
      </c>
      <c r="AA136">
        <v>0</v>
      </c>
      <c r="AB136">
        <v>8.53</v>
      </c>
      <c r="AC136">
        <v>0</v>
      </c>
      <c r="AD136">
        <v>1</v>
      </c>
      <c r="AE136">
        <v>1</v>
      </c>
      <c r="AG136">
        <v>220.66</v>
      </c>
      <c r="AH136">
        <v>2</v>
      </c>
      <c r="AI136">
        <v>9105123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ROW(Source!A92)</f>
        <v>92</v>
      </c>
      <c r="B137">
        <v>9105144</v>
      </c>
      <c r="C137">
        <v>9105122</v>
      </c>
      <c r="D137">
        <v>121548</v>
      </c>
      <c r="E137">
        <v>1</v>
      </c>
      <c r="F137">
        <v>1</v>
      </c>
      <c r="G137">
        <v>1</v>
      </c>
      <c r="H137">
        <v>1</v>
      </c>
      <c r="I137" t="s">
        <v>29</v>
      </c>
      <c r="K137" t="s">
        <v>349</v>
      </c>
      <c r="L137">
        <v>608254</v>
      </c>
      <c r="N137">
        <v>1013</v>
      </c>
      <c r="O137" t="s">
        <v>350</v>
      </c>
      <c r="P137" t="s">
        <v>350</v>
      </c>
      <c r="Q137">
        <v>1</v>
      </c>
      <c r="X137">
        <v>28.78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G137">
        <v>28.78</v>
      </c>
      <c r="AH137">
        <v>2</v>
      </c>
      <c r="AI137">
        <v>9105124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ROW(Source!A92)</f>
        <v>92</v>
      </c>
      <c r="B138">
        <v>9105145</v>
      </c>
      <c r="C138">
        <v>9105122</v>
      </c>
      <c r="D138">
        <v>5493705</v>
      </c>
      <c r="E138">
        <v>1</v>
      </c>
      <c r="F138">
        <v>1</v>
      </c>
      <c r="G138">
        <v>1</v>
      </c>
      <c r="H138">
        <v>2</v>
      </c>
      <c r="I138" t="s">
        <v>418</v>
      </c>
      <c r="J138" t="s">
        <v>419</v>
      </c>
      <c r="K138" t="s">
        <v>420</v>
      </c>
      <c r="L138">
        <v>1368</v>
      </c>
      <c r="N138">
        <v>1011</v>
      </c>
      <c r="O138" t="s">
        <v>354</v>
      </c>
      <c r="P138" t="s">
        <v>354</v>
      </c>
      <c r="Q138">
        <v>1</v>
      </c>
      <c r="X138">
        <v>26.06</v>
      </c>
      <c r="Y138">
        <v>0</v>
      </c>
      <c r="Z138">
        <v>86.4</v>
      </c>
      <c r="AA138">
        <v>13.5</v>
      </c>
      <c r="AB138">
        <v>0</v>
      </c>
      <c r="AC138">
        <v>0</v>
      </c>
      <c r="AD138">
        <v>1</v>
      </c>
      <c r="AE138">
        <v>0</v>
      </c>
      <c r="AG138">
        <v>26.06</v>
      </c>
      <c r="AH138">
        <v>2</v>
      </c>
      <c r="AI138">
        <v>9105125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ROW(Source!A92)</f>
        <v>92</v>
      </c>
      <c r="B139">
        <v>9105146</v>
      </c>
      <c r="C139">
        <v>9105122</v>
      </c>
      <c r="D139">
        <v>5493882</v>
      </c>
      <c r="E139">
        <v>1</v>
      </c>
      <c r="F139">
        <v>1</v>
      </c>
      <c r="G139">
        <v>1</v>
      </c>
      <c r="H139">
        <v>2</v>
      </c>
      <c r="I139" t="s">
        <v>421</v>
      </c>
      <c r="J139" t="s">
        <v>422</v>
      </c>
      <c r="K139" t="s">
        <v>423</v>
      </c>
      <c r="L139">
        <v>1368</v>
      </c>
      <c r="N139">
        <v>1011</v>
      </c>
      <c r="O139" t="s">
        <v>354</v>
      </c>
      <c r="P139" t="s">
        <v>354</v>
      </c>
      <c r="Q139">
        <v>1</v>
      </c>
      <c r="X139">
        <v>0.98</v>
      </c>
      <c r="Y139">
        <v>0</v>
      </c>
      <c r="Z139">
        <v>112</v>
      </c>
      <c r="AA139">
        <v>13.5</v>
      </c>
      <c r="AB139">
        <v>0</v>
      </c>
      <c r="AC139">
        <v>0</v>
      </c>
      <c r="AD139">
        <v>1</v>
      </c>
      <c r="AE139">
        <v>0</v>
      </c>
      <c r="AG139">
        <v>0.98</v>
      </c>
      <c r="AH139">
        <v>2</v>
      </c>
      <c r="AI139">
        <v>9105126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ROW(Source!A92)</f>
        <v>92</v>
      </c>
      <c r="B140">
        <v>9105147</v>
      </c>
      <c r="C140">
        <v>9105122</v>
      </c>
      <c r="D140">
        <v>5494044</v>
      </c>
      <c r="E140">
        <v>1</v>
      </c>
      <c r="F140">
        <v>1</v>
      </c>
      <c r="G140">
        <v>1</v>
      </c>
      <c r="H140">
        <v>2</v>
      </c>
      <c r="I140" t="s">
        <v>401</v>
      </c>
      <c r="J140" t="s">
        <v>402</v>
      </c>
      <c r="K140" t="s">
        <v>403</v>
      </c>
      <c r="L140">
        <v>1368</v>
      </c>
      <c r="N140">
        <v>1011</v>
      </c>
      <c r="O140" t="s">
        <v>354</v>
      </c>
      <c r="P140" t="s">
        <v>354</v>
      </c>
      <c r="Q140">
        <v>1</v>
      </c>
      <c r="X140">
        <v>0.27</v>
      </c>
      <c r="Y140">
        <v>0</v>
      </c>
      <c r="Z140">
        <v>90</v>
      </c>
      <c r="AA140">
        <v>10.06</v>
      </c>
      <c r="AB140">
        <v>0</v>
      </c>
      <c r="AC140">
        <v>0</v>
      </c>
      <c r="AD140">
        <v>1</v>
      </c>
      <c r="AE140">
        <v>0</v>
      </c>
      <c r="AG140">
        <v>0.27</v>
      </c>
      <c r="AH140">
        <v>2</v>
      </c>
      <c r="AI140">
        <v>9105127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ROW(Source!A92)</f>
        <v>92</v>
      </c>
      <c r="B141">
        <v>9105148</v>
      </c>
      <c r="C141">
        <v>9105122</v>
      </c>
      <c r="D141">
        <v>5494274</v>
      </c>
      <c r="E141">
        <v>1</v>
      </c>
      <c r="F141">
        <v>1</v>
      </c>
      <c r="G141">
        <v>1</v>
      </c>
      <c r="H141">
        <v>2</v>
      </c>
      <c r="I141" t="s">
        <v>424</v>
      </c>
      <c r="J141" t="s">
        <v>425</v>
      </c>
      <c r="K141" t="s">
        <v>426</v>
      </c>
      <c r="L141">
        <v>1368</v>
      </c>
      <c r="N141">
        <v>1011</v>
      </c>
      <c r="O141" t="s">
        <v>354</v>
      </c>
      <c r="P141" t="s">
        <v>354</v>
      </c>
      <c r="Q141">
        <v>1</v>
      </c>
      <c r="X141">
        <v>142.8</v>
      </c>
      <c r="Y141">
        <v>0</v>
      </c>
      <c r="Z141">
        <v>8.1</v>
      </c>
      <c r="AA141">
        <v>0</v>
      </c>
      <c r="AB141">
        <v>0</v>
      </c>
      <c r="AC141">
        <v>0</v>
      </c>
      <c r="AD141">
        <v>1</v>
      </c>
      <c r="AE141">
        <v>0</v>
      </c>
      <c r="AG141">
        <v>142.8</v>
      </c>
      <c r="AH141">
        <v>2</v>
      </c>
      <c r="AI141">
        <v>9105128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ROW(Source!A92)</f>
        <v>92</v>
      </c>
      <c r="B142">
        <v>9105149</v>
      </c>
      <c r="C142">
        <v>9105122</v>
      </c>
      <c r="D142">
        <v>5494999</v>
      </c>
      <c r="E142">
        <v>1</v>
      </c>
      <c r="F142">
        <v>1</v>
      </c>
      <c r="G142">
        <v>1</v>
      </c>
      <c r="H142">
        <v>2</v>
      </c>
      <c r="I142" t="s">
        <v>358</v>
      </c>
      <c r="J142" t="s">
        <v>359</v>
      </c>
      <c r="K142" t="s">
        <v>360</v>
      </c>
      <c r="L142">
        <v>1368</v>
      </c>
      <c r="N142">
        <v>1011</v>
      </c>
      <c r="O142" t="s">
        <v>354</v>
      </c>
      <c r="P142" t="s">
        <v>354</v>
      </c>
      <c r="Q142">
        <v>1</v>
      </c>
      <c r="X142">
        <v>10.71</v>
      </c>
      <c r="Y142">
        <v>0</v>
      </c>
      <c r="Z142">
        <v>1.9</v>
      </c>
      <c r="AA142">
        <v>0</v>
      </c>
      <c r="AB142">
        <v>0</v>
      </c>
      <c r="AC142">
        <v>0</v>
      </c>
      <c r="AD142">
        <v>1</v>
      </c>
      <c r="AE142">
        <v>0</v>
      </c>
      <c r="AG142">
        <v>10.71</v>
      </c>
      <c r="AH142">
        <v>2</v>
      </c>
      <c r="AI142">
        <v>9105129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ROW(Source!A92)</f>
        <v>92</v>
      </c>
      <c r="B143">
        <v>9105150</v>
      </c>
      <c r="C143">
        <v>9105122</v>
      </c>
      <c r="D143">
        <v>5496502</v>
      </c>
      <c r="E143">
        <v>1</v>
      </c>
      <c r="F143">
        <v>1</v>
      </c>
      <c r="G143">
        <v>1</v>
      </c>
      <c r="H143">
        <v>2</v>
      </c>
      <c r="I143" t="s">
        <v>427</v>
      </c>
      <c r="J143" t="s">
        <v>428</v>
      </c>
      <c r="K143" t="s">
        <v>429</v>
      </c>
      <c r="L143">
        <v>1368</v>
      </c>
      <c r="N143">
        <v>1011</v>
      </c>
      <c r="O143" t="s">
        <v>354</v>
      </c>
      <c r="P143" t="s">
        <v>354</v>
      </c>
      <c r="Q143">
        <v>1</v>
      </c>
      <c r="X143">
        <v>0.1</v>
      </c>
      <c r="Y143">
        <v>0</v>
      </c>
      <c r="Z143">
        <v>3.27</v>
      </c>
      <c r="AA143">
        <v>0</v>
      </c>
      <c r="AB143">
        <v>0</v>
      </c>
      <c r="AC143">
        <v>0</v>
      </c>
      <c r="AD143">
        <v>1</v>
      </c>
      <c r="AE143">
        <v>0</v>
      </c>
      <c r="AG143">
        <v>0.1</v>
      </c>
      <c r="AH143">
        <v>2</v>
      </c>
      <c r="AI143">
        <v>9105130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ROW(Source!A92)</f>
        <v>92</v>
      </c>
      <c r="B144">
        <v>9105151</v>
      </c>
      <c r="C144">
        <v>9105122</v>
      </c>
      <c r="D144">
        <v>5496870</v>
      </c>
      <c r="E144">
        <v>1</v>
      </c>
      <c r="F144">
        <v>1</v>
      </c>
      <c r="G144">
        <v>1</v>
      </c>
      <c r="H144">
        <v>2</v>
      </c>
      <c r="I144" t="s">
        <v>367</v>
      </c>
      <c r="J144" t="s">
        <v>368</v>
      </c>
      <c r="K144" t="s">
        <v>369</v>
      </c>
      <c r="L144">
        <v>1368</v>
      </c>
      <c r="N144">
        <v>1011</v>
      </c>
      <c r="O144" t="s">
        <v>354</v>
      </c>
      <c r="P144" t="s">
        <v>354</v>
      </c>
      <c r="Q144">
        <v>1</v>
      </c>
      <c r="X144">
        <v>1.47</v>
      </c>
      <c r="Y144">
        <v>0</v>
      </c>
      <c r="Z144">
        <v>75.4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1.47</v>
      </c>
      <c r="AH144">
        <v>2</v>
      </c>
      <c r="AI144">
        <v>9105131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ROW(Source!A92)</f>
        <v>92</v>
      </c>
      <c r="B145">
        <v>9105152</v>
      </c>
      <c r="C145">
        <v>9105122</v>
      </c>
      <c r="D145">
        <v>5440985</v>
      </c>
      <c r="E145">
        <v>1</v>
      </c>
      <c r="F145">
        <v>1</v>
      </c>
      <c r="G145">
        <v>1</v>
      </c>
      <c r="H145">
        <v>3</v>
      </c>
      <c r="I145" t="s">
        <v>430</v>
      </c>
      <c r="J145" t="s">
        <v>431</v>
      </c>
      <c r="K145" t="s">
        <v>432</v>
      </c>
      <c r="L145">
        <v>1348</v>
      </c>
      <c r="N145">
        <v>1009</v>
      </c>
      <c r="O145" t="s">
        <v>45</v>
      </c>
      <c r="P145" t="s">
        <v>45</v>
      </c>
      <c r="Q145">
        <v>1000</v>
      </c>
      <c r="X145">
        <v>0.01</v>
      </c>
      <c r="Y145">
        <v>734.5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G145">
        <v>0.01</v>
      </c>
      <c r="AH145">
        <v>2</v>
      </c>
      <c r="AI145">
        <v>9105132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ROW(Source!A92)</f>
        <v>92</v>
      </c>
      <c r="B146">
        <v>9105153</v>
      </c>
      <c r="C146">
        <v>9105122</v>
      </c>
      <c r="D146">
        <v>5442986</v>
      </c>
      <c r="E146">
        <v>1</v>
      </c>
      <c r="F146">
        <v>1</v>
      </c>
      <c r="G146">
        <v>1</v>
      </c>
      <c r="H146">
        <v>3</v>
      </c>
      <c r="I146" t="s">
        <v>433</v>
      </c>
      <c r="J146" t="s">
        <v>434</v>
      </c>
      <c r="K146" t="s">
        <v>435</v>
      </c>
      <c r="L146">
        <v>1348</v>
      </c>
      <c r="N146">
        <v>1009</v>
      </c>
      <c r="O146" t="s">
        <v>45</v>
      </c>
      <c r="P146" t="s">
        <v>45</v>
      </c>
      <c r="Q146">
        <v>1000</v>
      </c>
      <c r="X146">
        <v>0.16</v>
      </c>
      <c r="Y146">
        <v>9750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G146">
        <v>0.16</v>
      </c>
      <c r="AH146">
        <v>2</v>
      </c>
      <c r="AI146">
        <v>9105133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ROW(Source!A92)</f>
        <v>92</v>
      </c>
      <c r="B147">
        <v>9105154</v>
      </c>
      <c r="C147">
        <v>9105122</v>
      </c>
      <c r="D147">
        <v>5443173</v>
      </c>
      <c r="E147">
        <v>1</v>
      </c>
      <c r="F147">
        <v>1</v>
      </c>
      <c r="G147">
        <v>1</v>
      </c>
      <c r="H147">
        <v>3</v>
      </c>
      <c r="I147" t="s">
        <v>436</v>
      </c>
      <c r="J147" t="s">
        <v>437</v>
      </c>
      <c r="K147" t="s">
        <v>438</v>
      </c>
      <c r="L147">
        <v>1327</v>
      </c>
      <c r="N147">
        <v>1005</v>
      </c>
      <c r="O147" t="s">
        <v>395</v>
      </c>
      <c r="P147" t="s">
        <v>395</v>
      </c>
      <c r="Q147">
        <v>1</v>
      </c>
      <c r="X147">
        <v>30</v>
      </c>
      <c r="Y147">
        <v>10.2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G147">
        <v>30</v>
      </c>
      <c r="AH147">
        <v>2</v>
      </c>
      <c r="AI147">
        <v>9105134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ROW(Source!A92)</f>
        <v>92</v>
      </c>
      <c r="B148">
        <v>9105155</v>
      </c>
      <c r="C148">
        <v>9105122</v>
      </c>
      <c r="D148">
        <v>5443308</v>
      </c>
      <c r="E148">
        <v>1</v>
      </c>
      <c r="F148">
        <v>1</v>
      </c>
      <c r="G148">
        <v>1</v>
      </c>
      <c r="H148">
        <v>3</v>
      </c>
      <c r="I148" t="s">
        <v>439</v>
      </c>
      <c r="J148" t="s">
        <v>440</v>
      </c>
      <c r="K148" t="s">
        <v>441</v>
      </c>
      <c r="L148">
        <v>1348</v>
      </c>
      <c r="N148">
        <v>1009</v>
      </c>
      <c r="O148" t="s">
        <v>45</v>
      </c>
      <c r="P148" t="s">
        <v>45</v>
      </c>
      <c r="Q148">
        <v>1000</v>
      </c>
      <c r="X148">
        <v>0.002</v>
      </c>
      <c r="Y148">
        <v>11978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G148">
        <v>0.002</v>
      </c>
      <c r="AH148">
        <v>2</v>
      </c>
      <c r="AI148">
        <v>9105135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ROW(Source!A92)</f>
        <v>92</v>
      </c>
      <c r="B149">
        <v>9105156</v>
      </c>
      <c r="C149">
        <v>9105122</v>
      </c>
      <c r="D149">
        <v>5444478</v>
      </c>
      <c r="E149">
        <v>1</v>
      </c>
      <c r="F149">
        <v>1</v>
      </c>
      <c r="G149">
        <v>1</v>
      </c>
      <c r="H149">
        <v>3</v>
      </c>
      <c r="I149" t="s">
        <v>442</v>
      </c>
      <c r="J149" t="s">
        <v>443</v>
      </c>
      <c r="K149" t="s">
        <v>444</v>
      </c>
      <c r="L149">
        <v>1339</v>
      </c>
      <c r="N149">
        <v>1007</v>
      </c>
      <c r="O149" t="s">
        <v>32</v>
      </c>
      <c r="P149" t="s">
        <v>32</v>
      </c>
      <c r="Q149">
        <v>1</v>
      </c>
      <c r="X149">
        <v>0.04</v>
      </c>
      <c r="Y149">
        <v>1056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0.04</v>
      </c>
      <c r="AH149">
        <v>2</v>
      </c>
      <c r="AI149">
        <v>9105136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ROW(Source!A92)</f>
        <v>92</v>
      </c>
      <c r="B150">
        <v>9105157</v>
      </c>
      <c r="C150">
        <v>9105122</v>
      </c>
      <c r="D150">
        <v>5458981</v>
      </c>
      <c r="E150">
        <v>1</v>
      </c>
      <c r="F150">
        <v>1</v>
      </c>
      <c r="G150">
        <v>1</v>
      </c>
      <c r="H150">
        <v>3</v>
      </c>
      <c r="I150" t="s">
        <v>445</v>
      </c>
      <c r="J150" t="s">
        <v>446</v>
      </c>
      <c r="K150" t="s">
        <v>447</v>
      </c>
      <c r="L150">
        <v>1327</v>
      </c>
      <c r="N150">
        <v>1005</v>
      </c>
      <c r="O150" t="s">
        <v>395</v>
      </c>
      <c r="P150" t="s">
        <v>395</v>
      </c>
      <c r="Q150">
        <v>1</v>
      </c>
      <c r="X150">
        <v>3.6</v>
      </c>
      <c r="Y150">
        <v>57.63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G150">
        <v>3.6</v>
      </c>
      <c r="AH150">
        <v>2</v>
      </c>
      <c r="AI150">
        <v>9105137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ROW(Source!A92)</f>
        <v>92</v>
      </c>
      <c r="B151">
        <v>9105162</v>
      </c>
      <c r="C151">
        <v>9105122</v>
      </c>
      <c r="D151">
        <v>5459185</v>
      </c>
      <c r="E151">
        <v>1</v>
      </c>
      <c r="F151">
        <v>1</v>
      </c>
      <c r="G151">
        <v>1</v>
      </c>
      <c r="H151">
        <v>3</v>
      </c>
      <c r="I151" t="s">
        <v>43</v>
      </c>
      <c r="J151" t="s">
        <v>46</v>
      </c>
      <c r="K151" t="s">
        <v>44</v>
      </c>
      <c r="L151">
        <v>1348</v>
      </c>
      <c r="N151">
        <v>1009</v>
      </c>
      <c r="O151" t="s">
        <v>45</v>
      </c>
      <c r="P151" t="s">
        <v>45</v>
      </c>
      <c r="Q151">
        <v>1000</v>
      </c>
      <c r="X151">
        <v>8.636364</v>
      </c>
      <c r="Y151">
        <v>7241.79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G151">
        <v>8.636364</v>
      </c>
      <c r="AH151">
        <v>2</v>
      </c>
      <c r="AI151">
        <v>9105142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ROW(Source!A92)</f>
        <v>92</v>
      </c>
      <c r="B152">
        <v>9105159</v>
      </c>
      <c r="C152">
        <v>9105122</v>
      </c>
      <c r="D152">
        <v>5459281</v>
      </c>
      <c r="E152">
        <v>1</v>
      </c>
      <c r="F152">
        <v>1</v>
      </c>
      <c r="G152">
        <v>1</v>
      </c>
      <c r="H152">
        <v>3</v>
      </c>
      <c r="I152" t="s">
        <v>76</v>
      </c>
      <c r="J152" t="s">
        <v>78</v>
      </c>
      <c r="K152" t="s">
        <v>77</v>
      </c>
      <c r="L152">
        <v>1348</v>
      </c>
      <c r="N152">
        <v>1009</v>
      </c>
      <c r="O152" t="s">
        <v>45</v>
      </c>
      <c r="P152" t="s">
        <v>45</v>
      </c>
      <c r="Q152">
        <v>1000</v>
      </c>
      <c r="X152">
        <v>-8.1</v>
      </c>
      <c r="Y152">
        <v>5650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G152">
        <v>-8.1</v>
      </c>
      <c r="AH152">
        <v>2</v>
      </c>
      <c r="AI152">
        <v>9105139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ROW(Source!A92)</f>
        <v>92</v>
      </c>
      <c r="B153">
        <v>9105160</v>
      </c>
      <c r="C153">
        <v>9105122</v>
      </c>
      <c r="D153">
        <v>5467008</v>
      </c>
      <c r="E153">
        <v>1</v>
      </c>
      <c r="F153">
        <v>1</v>
      </c>
      <c r="G153">
        <v>1</v>
      </c>
      <c r="H153">
        <v>3</v>
      </c>
      <c r="I153" t="s">
        <v>80</v>
      </c>
      <c r="J153" t="s">
        <v>82</v>
      </c>
      <c r="K153" t="s">
        <v>81</v>
      </c>
      <c r="L153">
        <v>1339</v>
      </c>
      <c r="N153">
        <v>1007</v>
      </c>
      <c r="O153" t="s">
        <v>32</v>
      </c>
      <c r="P153" t="s">
        <v>32</v>
      </c>
      <c r="Q153">
        <v>1</v>
      </c>
      <c r="X153">
        <v>-101.5</v>
      </c>
      <c r="Y153">
        <v>665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G153">
        <v>-101.5</v>
      </c>
      <c r="AH153">
        <v>2</v>
      </c>
      <c r="AI153">
        <v>9105140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ROW(Source!A92)</f>
        <v>92</v>
      </c>
      <c r="B154">
        <v>9105161</v>
      </c>
      <c r="C154">
        <v>9105122</v>
      </c>
      <c r="D154">
        <v>5467014</v>
      </c>
      <c r="E154">
        <v>1</v>
      </c>
      <c r="F154">
        <v>1</v>
      </c>
      <c r="G154">
        <v>1</v>
      </c>
      <c r="H154">
        <v>3</v>
      </c>
      <c r="I154" t="s">
        <v>513</v>
      </c>
      <c r="J154" t="s">
        <v>58</v>
      </c>
      <c r="K154" t="s">
        <v>57</v>
      </c>
      <c r="L154">
        <v>1339</v>
      </c>
      <c r="N154">
        <v>1007</v>
      </c>
      <c r="O154" t="s">
        <v>32</v>
      </c>
      <c r="P154" t="s">
        <v>32</v>
      </c>
      <c r="Q154">
        <v>1</v>
      </c>
      <c r="X154">
        <v>101.5</v>
      </c>
      <c r="Y154">
        <v>720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G154">
        <v>101.5</v>
      </c>
      <c r="AH154">
        <v>3</v>
      </c>
      <c r="AI154">
        <v>-1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ROW(Source!A92)</f>
        <v>92</v>
      </c>
      <c r="B155">
        <v>9105158</v>
      </c>
      <c r="C155">
        <v>9105122</v>
      </c>
      <c r="D155">
        <v>5470416</v>
      </c>
      <c r="E155">
        <v>1</v>
      </c>
      <c r="F155">
        <v>1</v>
      </c>
      <c r="G155">
        <v>1</v>
      </c>
      <c r="H155">
        <v>3</v>
      </c>
      <c r="I155" t="s">
        <v>413</v>
      </c>
      <c r="J155" t="s">
        <v>414</v>
      </c>
      <c r="K155" t="s">
        <v>415</v>
      </c>
      <c r="L155">
        <v>1339</v>
      </c>
      <c r="N155">
        <v>1007</v>
      </c>
      <c r="O155" t="s">
        <v>32</v>
      </c>
      <c r="P155" t="s">
        <v>32</v>
      </c>
      <c r="Q155">
        <v>1</v>
      </c>
      <c r="X155">
        <v>0.73</v>
      </c>
      <c r="Y155">
        <v>2.44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0.73</v>
      </c>
      <c r="AH155">
        <v>2</v>
      </c>
      <c r="AI155">
        <v>9105138</v>
      </c>
      <c r="AJ155">
        <v>154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ROW(Source!A97)</f>
        <v>97</v>
      </c>
      <c r="B156">
        <v>9105178</v>
      </c>
      <c r="C156">
        <v>9105167</v>
      </c>
      <c r="D156">
        <v>5514154</v>
      </c>
      <c r="E156">
        <v>1</v>
      </c>
      <c r="F156">
        <v>1</v>
      </c>
      <c r="G156">
        <v>1</v>
      </c>
      <c r="H156">
        <v>1</v>
      </c>
      <c r="I156" t="s">
        <v>492</v>
      </c>
      <c r="K156" t="s">
        <v>493</v>
      </c>
      <c r="L156">
        <v>1369</v>
      </c>
      <c r="N156">
        <v>1013</v>
      </c>
      <c r="O156" t="s">
        <v>346</v>
      </c>
      <c r="P156" t="s">
        <v>346</v>
      </c>
      <c r="Q156">
        <v>1</v>
      </c>
      <c r="X156">
        <v>215.82</v>
      </c>
      <c r="Y156">
        <v>0</v>
      </c>
      <c r="Z156">
        <v>0</v>
      </c>
      <c r="AA156">
        <v>0</v>
      </c>
      <c r="AB156">
        <v>9.08</v>
      </c>
      <c r="AC156">
        <v>0</v>
      </c>
      <c r="AD156">
        <v>1</v>
      </c>
      <c r="AE156">
        <v>1</v>
      </c>
      <c r="AG156">
        <v>215.82</v>
      </c>
      <c r="AH156">
        <v>2</v>
      </c>
      <c r="AI156">
        <v>9105168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ROW(Source!A97)</f>
        <v>97</v>
      </c>
      <c r="B157">
        <v>9105179</v>
      </c>
      <c r="C157">
        <v>9105167</v>
      </c>
      <c r="D157">
        <v>121548</v>
      </c>
      <c r="E157">
        <v>1</v>
      </c>
      <c r="F157">
        <v>1</v>
      </c>
      <c r="G157">
        <v>1</v>
      </c>
      <c r="H157">
        <v>1</v>
      </c>
      <c r="I157" t="s">
        <v>29</v>
      </c>
      <c r="K157" t="s">
        <v>349</v>
      </c>
      <c r="L157">
        <v>608254</v>
      </c>
      <c r="N157">
        <v>1013</v>
      </c>
      <c r="O157" t="s">
        <v>350</v>
      </c>
      <c r="P157" t="s">
        <v>350</v>
      </c>
      <c r="Q157">
        <v>1</v>
      </c>
      <c r="X157">
        <v>0.36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2</v>
      </c>
      <c r="AG157">
        <v>0.36</v>
      </c>
      <c r="AH157">
        <v>2</v>
      </c>
      <c r="AI157">
        <v>9105169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ROW(Source!A97)</f>
        <v>97</v>
      </c>
      <c r="B158">
        <v>9105180</v>
      </c>
      <c r="C158">
        <v>9105167</v>
      </c>
      <c r="D158">
        <v>5493882</v>
      </c>
      <c r="E158">
        <v>1</v>
      </c>
      <c r="F158">
        <v>1</v>
      </c>
      <c r="G158">
        <v>1</v>
      </c>
      <c r="H158">
        <v>2</v>
      </c>
      <c r="I158" t="s">
        <v>421</v>
      </c>
      <c r="J158" t="s">
        <v>422</v>
      </c>
      <c r="K158" t="s">
        <v>423</v>
      </c>
      <c r="L158">
        <v>1368</v>
      </c>
      <c r="N158">
        <v>1011</v>
      </c>
      <c r="O158" t="s">
        <v>354</v>
      </c>
      <c r="P158" t="s">
        <v>354</v>
      </c>
      <c r="Q158">
        <v>1</v>
      </c>
      <c r="X158">
        <v>0.15</v>
      </c>
      <c r="Y158">
        <v>0</v>
      </c>
      <c r="Z158">
        <v>112</v>
      </c>
      <c r="AA158">
        <v>13.5</v>
      </c>
      <c r="AB158">
        <v>0</v>
      </c>
      <c r="AC158">
        <v>0</v>
      </c>
      <c r="AD158">
        <v>1</v>
      </c>
      <c r="AE158">
        <v>0</v>
      </c>
      <c r="AG158">
        <v>0.15</v>
      </c>
      <c r="AH158">
        <v>2</v>
      </c>
      <c r="AI158">
        <v>9105170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ROW(Source!A97)</f>
        <v>97</v>
      </c>
      <c r="B159">
        <v>9105181</v>
      </c>
      <c r="C159">
        <v>9105167</v>
      </c>
      <c r="D159">
        <v>5496870</v>
      </c>
      <c r="E159">
        <v>1</v>
      </c>
      <c r="F159">
        <v>1</v>
      </c>
      <c r="G159">
        <v>1</v>
      </c>
      <c r="H159">
        <v>2</v>
      </c>
      <c r="I159" t="s">
        <v>367</v>
      </c>
      <c r="J159" t="s">
        <v>368</v>
      </c>
      <c r="K159" t="s">
        <v>369</v>
      </c>
      <c r="L159">
        <v>1368</v>
      </c>
      <c r="N159">
        <v>1011</v>
      </c>
      <c r="O159" t="s">
        <v>354</v>
      </c>
      <c r="P159" t="s">
        <v>354</v>
      </c>
      <c r="Q159">
        <v>1</v>
      </c>
      <c r="X159">
        <v>0.21</v>
      </c>
      <c r="Y159">
        <v>0</v>
      </c>
      <c r="Z159">
        <v>75.4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0.21</v>
      </c>
      <c r="AH159">
        <v>2</v>
      </c>
      <c r="AI159">
        <v>9105171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ROW(Source!A97)</f>
        <v>97</v>
      </c>
      <c r="B160">
        <v>9105183</v>
      </c>
      <c r="C160">
        <v>9105167</v>
      </c>
      <c r="D160">
        <v>0</v>
      </c>
      <c r="E160">
        <v>0</v>
      </c>
      <c r="F160">
        <v>1</v>
      </c>
      <c r="G160">
        <v>1</v>
      </c>
      <c r="H160">
        <v>3</v>
      </c>
      <c r="L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G160">
        <v>0</v>
      </c>
      <c r="AH160">
        <v>2</v>
      </c>
      <c r="AI160">
        <v>9105173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ROW(Source!A97)</f>
        <v>97</v>
      </c>
      <c r="B161">
        <v>9105187</v>
      </c>
      <c r="C161">
        <v>9105167</v>
      </c>
      <c r="D161">
        <v>5445108</v>
      </c>
      <c r="E161">
        <v>1</v>
      </c>
      <c r="F161">
        <v>1</v>
      </c>
      <c r="G161">
        <v>1</v>
      </c>
      <c r="H161">
        <v>3</v>
      </c>
      <c r="I161" t="s">
        <v>126</v>
      </c>
      <c r="J161" t="s">
        <v>128</v>
      </c>
      <c r="K161" t="s">
        <v>127</v>
      </c>
      <c r="L161">
        <v>1301</v>
      </c>
      <c r="N161">
        <v>1003</v>
      </c>
      <c r="O161" t="s">
        <v>40</v>
      </c>
      <c r="P161" t="s">
        <v>40</v>
      </c>
      <c r="Q161">
        <v>1</v>
      </c>
      <c r="X161">
        <v>205.128205</v>
      </c>
      <c r="Y161">
        <v>64.62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G161">
        <v>205.128205</v>
      </c>
      <c r="AH161">
        <v>2</v>
      </c>
      <c r="AI161">
        <v>9105177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ROW(Source!A97)</f>
        <v>97</v>
      </c>
      <c r="B162">
        <v>9105182</v>
      </c>
      <c r="C162">
        <v>9105167</v>
      </c>
      <c r="D162">
        <v>5446396</v>
      </c>
      <c r="E162">
        <v>1</v>
      </c>
      <c r="F162">
        <v>1</v>
      </c>
      <c r="G162">
        <v>1</v>
      </c>
      <c r="H162">
        <v>3</v>
      </c>
      <c r="I162" t="s">
        <v>38</v>
      </c>
      <c r="J162" t="s">
        <v>41</v>
      </c>
      <c r="K162" t="s">
        <v>39</v>
      </c>
      <c r="L162">
        <v>1301</v>
      </c>
      <c r="N162">
        <v>1003</v>
      </c>
      <c r="O162" t="s">
        <v>40</v>
      </c>
      <c r="P162" t="s">
        <v>40</v>
      </c>
      <c r="Q162">
        <v>1</v>
      </c>
      <c r="X162">
        <v>131.578947</v>
      </c>
      <c r="Y162">
        <v>43.9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G162">
        <v>131.578947</v>
      </c>
      <c r="AH162">
        <v>2</v>
      </c>
      <c r="AI162">
        <v>9105172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ROW(Source!A97)</f>
        <v>97</v>
      </c>
      <c r="B163">
        <v>9105186</v>
      </c>
      <c r="C163">
        <v>9105167</v>
      </c>
      <c r="D163">
        <v>5459277</v>
      </c>
      <c r="E163">
        <v>1</v>
      </c>
      <c r="F163">
        <v>1</v>
      </c>
      <c r="G163">
        <v>1</v>
      </c>
      <c r="H163">
        <v>3</v>
      </c>
      <c r="I163" t="s">
        <v>122</v>
      </c>
      <c r="J163" t="s">
        <v>124</v>
      </c>
      <c r="K163" t="s">
        <v>123</v>
      </c>
      <c r="L163">
        <v>1348</v>
      </c>
      <c r="N163">
        <v>1009</v>
      </c>
      <c r="O163" t="s">
        <v>45</v>
      </c>
      <c r="P163" t="s">
        <v>45</v>
      </c>
      <c r="Q163">
        <v>1000</v>
      </c>
      <c r="X163">
        <v>-1</v>
      </c>
      <c r="Y163">
        <v>6800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G163">
        <v>-1</v>
      </c>
      <c r="AH163">
        <v>2</v>
      </c>
      <c r="AI163">
        <v>9105176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ROW(Source!A97)</f>
        <v>97</v>
      </c>
      <c r="B164">
        <v>9105185</v>
      </c>
      <c r="C164">
        <v>9105167</v>
      </c>
      <c r="D164">
        <v>7319098</v>
      </c>
      <c r="E164">
        <v>1</v>
      </c>
      <c r="F164">
        <v>1</v>
      </c>
      <c r="G164">
        <v>1</v>
      </c>
      <c r="H164">
        <v>3</v>
      </c>
      <c r="I164" t="s">
        <v>494</v>
      </c>
      <c r="J164" t="s">
        <v>495</v>
      </c>
      <c r="K164" t="s">
        <v>496</v>
      </c>
      <c r="L164">
        <v>1302</v>
      </c>
      <c r="N164">
        <v>1003</v>
      </c>
      <c r="O164" t="s">
        <v>497</v>
      </c>
      <c r="P164" t="s">
        <v>497</v>
      </c>
      <c r="Q164">
        <v>10</v>
      </c>
      <c r="X164">
        <v>0</v>
      </c>
      <c r="Y164">
        <v>205.58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G164">
        <v>0</v>
      </c>
      <c r="AH164">
        <v>2</v>
      </c>
      <c r="AI164">
        <v>9105175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ROW(Source!A97)</f>
        <v>97</v>
      </c>
      <c r="B165">
        <v>9105184</v>
      </c>
      <c r="C165">
        <v>9105167</v>
      </c>
      <c r="D165">
        <v>7318958</v>
      </c>
      <c r="E165">
        <v>1</v>
      </c>
      <c r="F165">
        <v>1</v>
      </c>
      <c r="G165">
        <v>1</v>
      </c>
      <c r="H165">
        <v>3</v>
      </c>
      <c r="I165" t="s">
        <v>498</v>
      </c>
      <c r="J165" t="s">
        <v>499</v>
      </c>
      <c r="K165" t="s">
        <v>500</v>
      </c>
      <c r="L165">
        <v>1302</v>
      </c>
      <c r="N165">
        <v>1003</v>
      </c>
      <c r="O165" t="s">
        <v>497</v>
      </c>
      <c r="P165" t="s">
        <v>497</v>
      </c>
      <c r="Q165">
        <v>10</v>
      </c>
      <c r="X165">
        <v>0</v>
      </c>
      <c r="Y165">
        <v>351.16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G165">
        <v>0</v>
      </c>
      <c r="AH165">
        <v>2</v>
      </c>
      <c r="AI165">
        <v>9105174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ROW(Source!A100)</f>
        <v>100</v>
      </c>
      <c r="B166">
        <v>9105196</v>
      </c>
      <c r="C166">
        <v>9105190</v>
      </c>
      <c r="D166">
        <v>5514105</v>
      </c>
      <c r="E166">
        <v>1</v>
      </c>
      <c r="F166">
        <v>1</v>
      </c>
      <c r="G166">
        <v>1</v>
      </c>
      <c r="H166">
        <v>1</v>
      </c>
      <c r="I166" t="s">
        <v>448</v>
      </c>
      <c r="K166" t="s">
        <v>449</v>
      </c>
      <c r="L166">
        <v>1369</v>
      </c>
      <c r="N166">
        <v>1013</v>
      </c>
      <c r="O166" t="s">
        <v>346</v>
      </c>
      <c r="P166" t="s">
        <v>346</v>
      </c>
      <c r="Q166">
        <v>1</v>
      </c>
      <c r="X166">
        <v>9.47</v>
      </c>
      <c r="Y166">
        <v>0</v>
      </c>
      <c r="Z166">
        <v>0</v>
      </c>
      <c r="AA166">
        <v>0</v>
      </c>
      <c r="AB166">
        <v>9.41</v>
      </c>
      <c r="AC166">
        <v>0</v>
      </c>
      <c r="AD166">
        <v>1</v>
      </c>
      <c r="AE166">
        <v>1</v>
      </c>
      <c r="AG166">
        <v>9.47</v>
      </c>
      <c r="AH166">
        <v>2</v>
      </c>
      <c r="AI166">
        <v>9105191</v>
      </c>
      <c r="AJ166">
        <v>166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ROW(Source!A100)</f>
        <v>100</v>
      </c>
      <c r="B167">
        <v>9105197</v>
      </c>
      <c r="C167">
        <v>9105190</v>
      </c>
      <c r="D167">
        <v>121548</v>
      </c>
      <c r="E167">
        <v>1</v>
      </c>
      <c r="F167">
        <v>1</v>
      </c>
      <c r="G167">
        <v>1</v>
      </c>
      <c r="H167">
        <v>1</v>
      </c>
      <c r="I167" t="s">
        <v>29</v>
      </c>
      <c r="K167" t="s">
        <v>349</v>
      </c>
      <c r="L167">
        <v>608254</v>
      </c>
      <c r="N167">
        <v>1013</v>
      </c>
      <c r="O167" t="s">
        <v>350</v>
      </c>
      <c r="P167" t="s">
        <v>350</v>
      </c>
      <c r="Q167">
        <v>1</v>
      </c>
      <c r="X167">
        <v>0.31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2</v>
      </c>
      <c r="AG167">
        <v>0.31</v>
      </c>
      <c r="AH167">
        <v>2</v>
      </c>
      <c r="AI167">
        <v>9105192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ROW(Source!A100)</f>
        <v>100</v>
      </c>
      <c r="B168">
        <v>9105198</v>
      </c>
      <c r="C168">
        <v>9105190</v>
      </c>
      <c r="D168">
        <v>5494089</v>
      </c>
      <c r="E168">
        <v>1</v>
      </c>
      <c r="F168">
        <v>1</v>
      </c>
      <c r="G168">
        <v>1</v>
      </c>
      <c r="H168">
        <v>2</v>
      </c>
      <c r="I168" t="s">
        <v>450</v>
      </c>
      <c r="J168" t="s">
        <v>451</v>
      </c>
      <c r="K168" t="s">
        <v>452</v>
      </c>
      <c r="L168">
        <v>1368</v>
      </c>
      <c r="N168">
        <v>1011</v>
      </c>
      <c r="O168" t="s">
        <v>354</v>
      </c>
      <c r="P168" t="s">
        <v>354</v>
      </c>
      <c r="Q168">
        <v>1</v>
      </c>
      <c r="X168">
        <v>0.45</v>
      </c>
      <c r="Y168">
        <v>0</v>
      </c>
      <c r="Z168">
        <v>6.66</v>
      </c>
      <c r="AA168">
        <v>0</v>
      </c>
      <c r="AB168">
        <v>0</v>
      </c>
      <c r="AC168">
        <v>0</v>
      </c>
      <c r="AD168">
        <v>1</v>
      </c>
      <c r="AE168">
        <v>0</v>
      </c>
      <c r="AG168">
        <v>0.45</v>
      </c>
      <c r="AH168">
        <v>2</v>
      </c>
      <c r="AI168">
        <v>9105193</v>
      </c>
      <c r="AJ168">
        <v>168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ROW(Source!A100)</f>
        <v>100</v>
      </c>
      <c r="B169">
        <v>9105199</v>
      </c>
      <c r="C169">
        <v>9105190</v>
      </c>
      <c r="D169">
        <v>5496870</v>
      </c>
      <c r="E169">
        <v>1</v>
      </c>
      <c r="F169">
        <v>1</v>
      </c>
      <c r="G169">
        <v>1</v>
      </c>
      <c r="H169">
        <v>2</v>
      </c>
      <c r="I169" t="s">
        <v>367</v>
      </c>
      <c r="J169" t="s">
        <v>368</v>
      </c>
      <c r="K169" t="s">
        <v>369</v>
      </c>
      <c r="L169">
        <v>1368</v>
      </c>
      <c r="N169">
        <v>1011</v>
      </c>
      <c r="O169" t="s">
        <v>354</v>
      </c>
      <c r="P169" t="s">
        <v>354</v>
      </c>
      <c r="Q169">
        <v>1</v>
      </c>
      <c r="X169">
        <v>0.31</v>
      </c>
      <c r="Y169">
        <v>0</v>
      </c>
      <c r="Z169">
        <v>75.4</v>
      </c>
      <c r="AA169">
        <v>0</v>
      </c>
      <c r="AB169">
        <v>0</v>
      </c>
      <c r="AC169">
        <v>0</v>
      </c>
      <c r="AD169">
        <v>1</v>
      </c>
      <c r="AE169">
        <v>0</v>
      </c>
      <c r="AG169">
        <v>0.31</v>
      </c>
      <c r="AH169">
        <v>2</v>
      </c>
      <c r="AI169">
        <v>9105194</v>
      </c>
      <c r="AJ169">
        <v>169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ROW(Source!A100)</f>
        <v>100</v>
      </c>
      <c r="B170">
        <v>9105200</v>
      </c>
      <c r="C170">
        <v>9105190</v>
      </c>
      <c r="D170">
        <v>5447290</v>
      </c>
      <c r="E170">
        <v>1</v>
      </c>
      <c r="F170">
        <v>1</v>
      </c>
      <c r="G170">
        <v>1</v>
      </c>
      <c r="H170">
        <v>3</v>
      </c>
      <c r="I170" t="s">
        <v>453</v>
      </c>
      <c r="J170" t="s">
        <v>454</v>
      </c>
      <c r="K170" t="s">
        <v>455</v>
      </c>
      <c r="L170">
        <v>1339</v>
      </c>
      <c r="N170">
        <v>1007</v>
      </c>
      <c r="O170" t="s">
        <v>32</v>
      </c>
      <c r="P170" t="s">
        <v>32</v>
      </c>
      <c r="Q170">
        <v>1</v>
      </c>
      <c r="X170">
        <v>1.02</v>
      </c>
      <c r="Y170">
        <v>994.4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G170">
        <v>1.02</v>
      </c>
      <c r="AH170">
        <v>2</v>
      </c>
      <c r="AI170">
        <v>9105195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ROW(Source!A101)</f>
        <v>101</v>
      </c>
      <c r="B171">
        <v>9105223</v>
      </c>
      <c r="C171">
        <v>9105201</v>
      </c>
      <c r="D171">
        <v>5518582</v>
      </c>
      <c r="E171">
        <v>1</v>
      </c>
      <c r="F171">
        <v>1</v>
      </c>
      <c r="G171">
        <v>1</v>
      </c>
      <c r="H171">
        <v>1</v>
      </c>
      <c r="I171" t="s">
        <v>456</v>
      </c>
      <c r="K171" t="s">
        <v>457</v>
      </c>
      <c r="L171">
        <v>1369</v>
      </c>
      <c r="N171">
        <v>1013</v>
      </c>
      <c r="O171" t="s">
        <v>346</v>
      </c>
      <c r="P171" t="s">
        <v>346</v>
      </c>
      <c r="Q171">
        <v>1</v>
      </c>
      <c r="X171">
        <v>1051.83</v>
      </c>
      <c r="Y171">
        <v>0</v>
      </c>
      <c r="Z171">
        <v>0</v>
      </c>
      <c r="AA171">
        <v>0</v>
      </c>
      <c r="AB171">
        <v>8.75</v>
      </c>
      <c r="AC171">
        <v>0</v>
      </c>
      <c r="AD171">
        <v>1</v>
      </c>
      <c r="AE171">
        <v>1</v>
      </c>
      <c r="AG171">
        <v>1051.83</v>
      </c>
      <c r="AH171">
        <v>2</v>
      </c>
      <c r="AI171">
        <v>9105202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ROW(Source!A101)</f>
        <v>101</v>
      </c>
      <c r="B172">
        <v>9105224</v>
      </c>
      <c r="C172">
        <v>9105201</v>
      </c>
      <c r="D172">
        <v>121548</v>
      </c>
      <c r="E172">
        <v>1</v>
      </c>
      <c r="F172">
        <v>1</v>
      </c>
      <c r="G172">
        <v>1</v>
      </c>
      <c r="H172">
        <v>1</v>
      </c>
      <c r="I172" t="s">
        <v>29</v>
      </c>
      <c r="K172" t="s">
        <v>349</v>
      </c>
      <c r="L172">
        <v>608254</v>
      </c>
      <c r="N172">
        <v>1013</v>
      </c>
      <c r="O172" t="s">
        <v>350</v>
      </c>
      <c r="P172" t="s">
        <v>350</v>
      </c>
      <c r="Q172">
        <v>1</v>
      </c>
      <c r="X172">
        <v>41.58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2</v>
      </c>
      <c r="AG172">
        <v>41.58</v>
      </c>
      <c r="AH172">
        <v>2</v>
      </c>
      <c r="AI172">
        <v>9105203</v>
      </c>
      <c r="AJ172">
        <v>172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ROW(Source!A101)</f>
        <v>101</v>
      </c>
      <c r="B173">
        <v>9105225</v>
      </c>
      <c r="C173">
        <v>9105201</v>
      </c>
      <c r="D173">
        <v>5493705</v>
      </c>
      <c r="E173">
        <v>1</v>
      </c>
      <c r="F173">
        <v>1</v>
      </c>
      <c r="G173">
        <v>1</v>
      </c>
      <c r="H173">
        <v>2</v>
      </c>
      <c r="I173" t="s">
        <v>418</v>
      </c>
      <c r="J173" t="s">
        <v>419</v>
      </c>
      <c r="K173" t="s">
        <v>420</v>
      </c>
      <c r="L173">
        <v>1368</v>
      </c>
      <c r="N173">
        <v>1011</v>
      </c>
      <c r="O173" t="s">
        <v>354</v>
      </c>
      <c r="P173" t="s">
        <v>354</v>
      </c>
      <c r="Q173">
        <v>1</v>
      </c>
      <c r="X173">
        <v>34.99</v>
      </c>
      <c r="Y173">
        <v>0</v>
      </c>
      <c r="Z173">
        <v>86.4</v>
      </c>
      <c r="AA173">
        <v>13.5</v>
      </c>
      <c r="AB173">
        <v>0</v>
      </c>
      <c r="AC173">
        <v>0</v>
      </c>
      <c r="AD173">
        <v>1</v>
      </c>
      <c r="AE173">
        <v>0</v>
      </c>
      <c r="AG173">
        <v>34.99</v>
      </c>
      <c r="AH173">
        <v>2</v>
      </c>
      <c r="AI173">
        <v>9105204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ROW(Source!A101)</f>
        <v>101</v>
      </c>
      <c r="B174">
        <v>9105226</v>
      </c>
      <c r="C174">
        <v>9105201</v>
      </c>
      <c r="D174">
        <v>5493882</v>
      </c>
      <c r="E174">
        <v>1</v>
      </c>
      <c r="F174">
        <v>1</v>
      </c>
      <c r="G174">
        <v>1</v>
      </c>
      <c r="H174">
        <v>2</v>
      </c>
      <c r="I174" t="s">
        <v>421</v>
      </c>
      <c r="J174" t="s">
        <v>422</v>
      </c>
      <c r="K174" t="s">
        <v>423</v>
      </c>
      <c r="L174">
        <v>1368</v>
      </c>
      <c r="N174">
        <v>1011</v>
      </c>
      <c r="O174" t="s">
        <v>354</v>
      </c>
      <c r="P174" t="s">
        <v>354</v>
      </c>
      <c r="Q174">
        <v>1</v>
      </c>
      <c r="X174">
        <v>2.59</v>
      </c>
      <c r="Y174">
        <v>0</v>
      </c>
      <c r="Z174">
        <v>112</v>
      </c>
      <c r="AA174">
        <v>13.5</v>
      </c>
      <c r="AB174">
        <v>0</v>
      </c>
      <c r="AC174">
        <v>0</v>
      </c>
      <c r="AD174">
        <v>1</v>
      </c>
      <c r="AE174">
        <v>0</v>
      </c>
      <c r="AG174">
        <v>2.59</v>
      </c>
      <c r="AH174">
        <v>2</v>
      </c>
      <c r="AI174">
        <v>9105205</v>
      </c>
      <c r="AJ174">
        <v>174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ROW(Source!A101)</f>
        <v>101</v>
      </c>
      <c r="B175">
        <v>9105227</v>
      </c>
      <c r="C175">
        <v>9105201</v>
      </c>
      <c r="D175">
        <v>5494044</v>
      </c>
      <c r="E175">
        <v>1</v>
      </c>
      <c r="F175">
        <v>1</v>
      </c>
      <c r="G175">
        <v>1</v>
      </c>
      <c r="H175">
        <v>2</v>
      </c>
      <c r="I175" t="s">
        <v>401</v>
      </c>
      <c r="J175" t="s">
        <v>402</v>
      </c>
      <c r="K175" t="s">
        <v>403</v>
      </c>
      <c r="L175">
        <v>1368</v>
      </c>
      <c r="N175">
        <v>1011</v>
      </c>
      <c r="O175" t="s">
        <v>354</v>
      </c>
      <c r="P175" t="s">
        <v>354</v>
      </c>
      <c r="Q175">
        <v>1</v>
      </c>
      <c r="X175">
        <v>0.27</v>
      </c>
      <c r="Y175">
        <v>0</v>
      </c>
      <c r="Z175">
        <v>90</v>
      </c>
      <c r="AA175">
        <v>10.06</v>
      </c>
      <c r="AB175">
        <v>0</v>
      </c>
      <c r="AC175">
        <v>0</v>
      </c>
      <c r="AD175">
        <v>1</v>
      </c>
      <c r="AE175">
        <v>0</v>
      </c>
      <c r="AG175">
        <v>0.27</v>
      </c>
      <c r="AH175">
        <v>2</v>
      </c>
      <c r="AI175">
        <v>9105206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ROW(Source!A101)</f>
        <v>101</v>
      </c>
      <c r="B176">
        <v>9105228</v>
      </c>
      <c r="C176">
        <v>9105201</v>
      </c>
      <c r="D176">
        <v>5494274</v>
      </c>
      <c r="E176">
        <v>1</v>
      </c>
      <c r="F176">
        <v>1</v>
      </c>
      <c r="G176">
        <v>1</v>
      </c>
      <c r="H176">
        <v>2</v>
      </c>
      <c r="I176" t="s">
        <v>424</v>
      </c>
      <c r="J176" t="s">
        <v>425</v>
      </c>
      <c r="K176" t="s">
        <v>426</v>
      </c>
      <c r="L176">
        <v>1368</v>
      </c>
      <c r="N176">
        <v>1011</v>
      </c>
      <c r="O176" t="s">
        <v>354</v>
      </c>
      <c r="P176" t="s">
        <v>354</v>
      </c>
      <c r="Q176">
        <v>1</v>
      </c>
      <c r="X176">
        <v>83.3</v>
      </c>
      <c r="Y176">
        <v>0</v>
      </c>
      <c r="Z176">
        <v>8.1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83.3</v>
      </c>
      <c r="AH176">
        <v>2</v>
      </c>
      <c r="AI176">
        <v>9105207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ROW(Source!A101)</f>
        <v>101</v>
      </c>
      <c r="B177">
        <v>9105229</v>
      </c>
      <c r="C177">
        <v>9105201</v>
      </c>
      <c r="D177">
        <v>5494999</v>
      </c>
      <c r="E177">
        <v>1</v>
      </c>
      <c r="F177">
        <v>1</v>
      </c>
      <c r="G177">
        <v>1</v>
      </c>
      <c r="H177">
        <v>2</v>
      </c>
      <c r="I177" t="s">
        <v>358</v>
      </c>
      <c r="J177" t="s">
        <v>359</v>
      </c>
      <c r="K177" t="s">
        <v>360</v>
      </c>
      <c r="L177">
        <v>1368</v>
      </c>
      <c r="N177">
        <v>1011</v>
      </c>
      <c r="O177" t="s">
        <v>354</v>
      </c>
      <c r="P177" t="s">
        <v>354</v>
      </c>
      <c r="Q177">
        <v>1</v>
      </c>
      <c r="X177">
        <v>53.55</v>
      </c>
      <c r="Y177">
        <v>0</v>
      </c>
      <c r="Z177">
        <v>1.9</v>
      </c>
      <c r="AA177">
        <v>0</v>
      </c>
      <c r="AB177">
        <v>0</v>
      </c>
      <c r="AC177">
        <v>0</v>
      </c>
      <c r="AD177">
        <v>1</v>
      </c>
      <c r="AE177">
        <v>0</v>
      </c>
      <c r="AG177">
        <v>53.55</v>
      </c>
      <c r="AH177">
        <v>2</v>
      </c>
      <c r="AI177">
        <v>9105208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ROW(Source!A101)</f>
        <v>101</v>
      </c>
      <c r="B178">
        <v>9105230</v>
      </c>
      <c r="C178">
        <v>9105201</v>
      </c>
      <c r="D178">
        <v>5496502</v>
      </c>
      <c r="E178">
        <v>1</v>
      </c>
      <c r="F178">
        <v>1</v>
      </c>
      <c r="G178">
        <v>1</v>
      </c>
      <c r="H178">
        <v>2</v>
      </c>
      <c r="I178" t="s">
        <v>427</v>
      </c>
      <c r="J178" t="s">
        <v>428</v>
      </c>
      <c r="K178" t="s">
        <v>429</v>
      </c>
      <c r="L178">
        <v>1368</v>
      </c>
      <c r="N178">
        <v>1011</v>
      </c>
      <c r="O178" t="s">
        <v>354</v>
      </c>
      <c r="P178" t="s">
        <v>354</v>
      </c>
      <c r="Q178">
        <v>1</v>
      </c>
      <c r="X178">
        <v>1.84</v>
      </c>
      <c r="Y178">
        <v>0</v>
      </c>
      <c r="Z178">
        <v>3.27</v>
      </c>
      <c r="AA178">
        <v>0</v>
      </c>
      <c r="AB178">
        <v>0</v>
      </c>
      <c r="AC178">
        <v>0</v>
      </c>
      <c r="AD178">
        <v>1</v>
      </c>
      <c r="AE178">
        <v>0</v>
      </c>
      <c r="AG178">
        <v>1.84</v>
      </c>
      <c r="AH178">
        <v>2</v>
      </c>
      <c r="AI178">
        <v>9105209</v>
      </c>
      <c r="AJ178">
        <v>178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ROW(Source!A101)</f>
        <v>101</v>
      </c>
      <c r="B179">
        <v>9105231</v>
      </c>
      <c r="C179">
        <v>9105201</v>
      </c>
      <c r="D179">
        <v>5496870</v>
      </c>
      <c r="E179">
        <v>1</v>
      </c>
      <c r="F179">
        <v>1</v>
      </c>
      <c r="G179">
        <v>1</v>
      </c>
      <c r="H179">
        <v>2</v>
      </c>
      <c r="I179" t="s">
        <v>367</v>
      </c>
      <c r="J179" t="s">
        <v>368</v>
      </c>
      <c r="K179" t="s">
        <v>369</v>
      </c>
      <c r="L179">
        <v>1368</v>
      </c>
      <c r="N179">
        <v>1011</v>
      </c>
      <c r="O179" t="s">
        <v>354</v>
      </c>
      <c r="P179" t="s">
        <v>354</v>
      </c>
      <c r="Q179">
        <v>1</v>
      </c>
      <c r="X179">
        <v>3.73</v>
      </c>
      <c r="Y179">
        <v>0</v>
      </c>
      <c r="Z179">
        <v>75.4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3.73</v>
      </c>
      <c r="AH179">
        <v>2</v>
      </c>
      <c r="AI179">
        <v>9105210</v>
      </c>
      <c r="AJ179">
        <v>179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ROW(Source!A101)</f>
        <v>101</v>
      </c>
      <c r="B180">
        <v>9105232</v>
      </c>
      <c r="C180">
        <v>9105201</v>
      </c>
      <c r="D180">
        <v>5440985</v>
      </c>
      <c r="E180">
        <v>1</v>
      </c>
      <c r="F180">
        <v>1</v>
      </c>
      <c r="G180">
        <v>1</v>
      </c>
      <c r="H180">
        <v>3</v>
      </c>
      <c r="I180" t="s">
        <v>430</v>
      </c>
      <c r="J180" t="s">
        <v>431</v>
      </c>
      <c r="K180" t="s">
        <v>432</v>
      </c>
      <c r="L180">
        <v>1348</v>
      </c>
      <c r="N180">
        <v>1009</v>
      </c>
      <c r="O180" t="s">
        <v>45</v>
      </c>
      <c r="P180" t="s">
        <v>45</v>
      </c>
      <c r="Q180">
        <v>1000</v>
      </c>
      <c r="X180">
        <v>0.074</v>
      </c>
      <c r="Y180">
        <v>734.5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G180">
        <v>0.074</v>
      </c>
      <c r="AH180">
        <v>2</v>
      </c>
      <c r="AI180">
        <v>9105211</v>
      </c>
      <c r="AJ180">
        <v>180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ROW(Source!A101)</f>
        <v>101</v>
      </c>
      <c r="B181">
        <v>9105233</v>
      </c>
      <c r="C181">
        <v>9105201</v>
      </c>
      <c r="D181">
        <v>5442986</v>
      </c>
      <c r="E181">
        <v>1</v>
      </c>
      <c r="F181">
        <v>1</v>
      </c>
      <c r="G181">
        <v>1</v>
      </c>
      <c r="H181">
        <v>3</v>
      </c>
      <c r="I181" t="s">
        <v>433</v>
      </c>
      <c r="J181" t="s">
        <v>434</v>
      </c>
      <c r="K181" t="s">
        <v>435</v>
      </c>
      <c r="L181">
        <v>1348</v>
      </c>
      <c r="N181">
        <v>1009</v>
      </c>
      <c r="O181" t="s">
        <v>45</v>
      </c>
      <c r="P181" t="s">
        <v>45</v>
      </c>
      <c r="Q181">
        <v>1000</v>
      </c>
      <c r="X181">
        <v>0.1</v>
      </c>
      <c r="Y181">
        <v>9750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G181">
        <v>0.1</v>
      </c>
      <c r="AH181">
        <v>2</v>
      </c>
      <c r="AI181">
        <v>9105212</v>
      </c>
      <c r="AJ181">
        <v>181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ROW(Source!A101)</f>
        <v>101</v>
      </c>
      <c r="B182">
        <v>9105234</v>
      </c>
      <c r="C182">
        <v>9105201</v>
      </c>
      <c r="D182">
        <v>5443211</v>
      </c>
      <c r="E182">
        <v>1</v>
      </c>
      <c r="F182">
        <v>1</v>
      </c>
      <c r="G182">
        <v>1</v>
      </c>
      <c r="H182">
        <v>3</v>
      </c>
      <c r="I182" t="s">
        <v>458</v>
      </c>
      <c r="J182" t="s">
        <v>459</v>
      </c>
      <c r="K182" t="s">
        <v>460</v>
      </c>
      <c r="L182">
        <v>1348</v>
      </c>
      <c r="N182">
        <v>1009</v>
      </c>
      <c r="O182" t="s">
        <v>45</v>
      </c>
      <c r="P182" t="s">
        <v>45</v>
      </c>
      <c r="Q182">
        <v>1000</v>
      </c>
      <c r="X182">
        <v>0.12</v>
      </c>
      <c r="Y182">
        <v>9040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G182">
        <v>0.12</v>
      </c>
      <c r="AH182">
        <v>2</v>
      </c>
      <c r="AI182">
        <v>9105213</v>
      </c>
      <c r="AJ182">
        <v>182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ROW(Source!A101)</f>
        <v>101</v>
      </c>
      <c r="B183">
        <v>9105235</v>
      </c>
      <c r="C183">
        <v>9105201</v>
      </c>
      <c r="D183">
        <v>5443308</v>
      </c>
      <c r="E183">
        <v>1</v>
      </c>
      <c r="F183">
        <v>1</v>
      </c>
      <c r="G183">
        <v>1</v>
      </c>
      <c r="H183">
        <v>3</v>
      </c>
      <c r="I183" t="s">
        <v>439</v>
      </c>
      <c r="J183" t="s">
        <v>440</v>
      </c>
      <c r="K183" t="s">
        <v>441</v>
      </c>
      <c r="L183">
        <v>1348</v>
      </c>
      <c r="N183">
        <v>1009</v>
      </c>
      <c r="O183" t="s">
        <v>45</v>
      </c>
      <c r="P183" t="s">
        <v>45</v>
      </c>
      <c r="Q183">
        <v>1000</v>
      </c>
      <c r="X183">
        <v>0.08600000000000001</v>
      </c>
      <c r="Y183">
        <v>11978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G183">
        <v>0.08600000000000001</v>
      </c>
      <c r="AH183">
        <v>2</v>
      </c>
      <c r="AI183">
        <v>9105214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ROW(Source!A101)</f>
        <v>101</v>
      </c>
      <c r="B184">
        <v>9105236</v>
      </c>
      <c r="C184">
        <v>9105201</v>
      </c>
      <c r="D184">
        <v>5444407</v>
      </c>
      <c r="E184">
        <v>1</v>
      </c>
      <c r="F184">
        <v>1</v>
      </c>
      <c r="G184">
        <v>1</v>
      </c>
      <c r="H184">
        <v>3</v>
      </c>
      <c r="I184" t="s">
        <v>461</v>
      </c>
      <c r="J184" t="s">
        <v>462</v>
      </c>
      <c r="K184" t="s">
        <v>463</v>
      </c>
      <c r="L184">
        <v>1339</v>
      </c>
      <c r="N184">
        <v>1007</v>
      </c>
      <c r="O184" t="s">
        <v>32</v>
      </c>
      <c r="P184" t="s">
        <v>32</v>
      </c>
      <c r="Q184">
        <v>1</v>
      </c>
      <c r="X184">
        <v>0.19</v>
      </c>
      <c r="Y184">
        <v>1287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G184">
        <v>0.19</v>
      </c>
      <c r="AH184">
        <v>2</v>
      </c>
      <c r="AI184">
        <v>9105215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ROW(Source!A101)</f>
        <v>101</v>
      </c>
      <c r="B185">
        <v>9105237</v>
      </c>
      <c r="C185">
        <v>9105201</v>
      </c>
      <c r="D185">
        <v>5444478</v>
      </c>
      <c r="E185">
        <v>1</v>
      </c>
      <c r="F185">
        <v>1</v>
      </c>
      <c r="G185">
        <v>1</v>
      </c>
      <c r="H185">
        <v>3</v>
      </c>
      <c r="I185" t="s">
        <v>442</v>
      </c>
      <c r="J185" t="s">
        <v>443</v>
      </c>
      <c r="K185" t="s">
        <v>444</v>
      </c>
      <c r="L185">
        <v>1339</v>
      </c>
      <c r="N185">
        <v>1007</v>
      </c>
      <c r="O185" t="s">
        <v>32</v>
      </c>
      <c r="P185" t="s">
        <v>32</v>
      </c>
      <c r="Q185">
        <v>1</v>
      </c>
      <c r="X185">
        <v>2.2</v>
      </c>
      <c r="Y185">
        <v>1056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G185">
        <v>2.2</v>
      </c>
      <c r="AH185">
        <v>2</v>
      </c>
      <c r="AI185">
        <v>9105216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ROW(Source!A101)</f>
        <v>101</v>
      </c>
      <c r="B186">
        <v>9105238</v>
      </c>
      <c r="C186">
        <v>9105201</v>
      </c>
      <c r="D186">
        <v>5458980</v>
      </c>
      <c r="E186">
        <v>1</v>
      </c>
      <c r="F186">
        <v>1</v>
      </c>
      <c r="G186">
        <v>1</v>
      </c>
      <c r="H186">
        <v>3</v>
      </c>
      <c r="I186" t="s">
        <v>392</v>
      </c>
      <c r="J186" t="s">
        <v>393</v>
      </c>
      <c r="K186" t="s">
        <v>394</v>
      </c>
      <c r="L186">
        <v>1327</v>
      </c>
      <c r="N186">
        <v>1005</v>
      </c>
      <c r="O186" t="s">
        <v>395</v>
      </c>
      <c r="P186" t="s">
        <v>395</v>
      </c>
      <c r="Q186">
        <v>1</v>
      </c>
      <c r="X186">
        <v>103</v>
      </c>
      <c r="Y186">
        <v>35.53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G186">
        <v>103</v>
      </c>
      <c r="AH186">
        <v>2</v>
      </c>
      <c r="AI186">
        <v>9105217</v>
      </c>
      <c r="AJ186">
        <v>186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ROW(Source!A101)</f>
        <v>101</v>
      </c>
      <c r="B187">
        <v>9105243</v>
      </c>
      <c r="C187">
        <v>9105201</v>
      </c>
      <c r="D187">
        <v>5459185</v>
      </c>
      <c r="E187">
        <v>1</v>
      </c>
      <c r="F187">
        <v>1</v>
      </c>
      <c r="G187">
        <v>1</v>
      </c>
      <c r="H187">
        <v>3</v>
      </c>
      <c r="I187" t="s">
        <v>43</v>
      </c>
      <c r="J187" t="s">
        <v>46</v>
      </c>
      <c r="K187" t="s">
        <v>44</v>
      </c>
      <c r="L187">
        <v>1348</v>
      </c>
      <c r="N187">
        <v>1009</v>
      </c>
      <c r="O187" t="s">
        <v>45</v>
      </c>
      <c r="P187" t="s">
        <v>45</v>
      </c>
      <c r="Q187">
        <v>1000</v>
      </c>
      <c r="X187">
        <v>10.6875</v>
      </c>
      <c r="Y187">
        <v>7241.79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G187">
        <v>10.6875</v>
      </c>
      <c r="AH187">
        <v>2</v>
      </c>
      <c r="AI187">
        <v>9105222</v>
      </c>
      <c r="AJ187">
        <v>187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ROW(Source!A101)</f>
        <v>101</v>
      </c>
      <c r="B188">
        <v>9105240</v>
      </c>
      <c r="C188">
        <v>9105201</v>
      </c>
      <c r="D188">
        <v>5459281</v>
      </c>
      <c r="E188">
        <v>1</v>
      </c>
      <c r="F188">
        <v>1</v>
      </c>
      <c r="G188">
        <v>1</v>
      </c>
      <c r="H188">
        <v>3</v>
      </c>
      <c r="I188" t="s">
        <v>76</v>
      </c>
      <c r="J188" t="s">
        <v>78</v>
      </c>
      <c r="K188" t="s">
        <v>77</v>
      </c>
      <c r="L188">
        <v>1348</v>
      </c>
      <c r="N188">
        <v>1009</v>
      </c>
      <c r="O188" t="s">
        <v>45</v>
      </c>
      <c r="P188" t="s">
        <v>45</v>
      </c>
      <c r="Q188">
        <v>1000</v>
      </c>
      <c r="X188">
        <v>-10.12</v>
      </c>
      <c r="Y188">
        <v>5650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G188">
        <v>-10.12</v>
      </c>
      <c r="AH188">
        <v>2</v>
      </c>
      <c r="AI188">
        <v>9105219</v>
      </c>
      <c r="AJ188">
        <v>188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ROW(Source!A101)</f>
        <v>101</v>
      </c>
      <c r="B189">
        <v>9105241</v>
      </c>
      <c r="C189">
        <v>9105201</v>
      </c>
      <c r="D189">
        <v>5467008</v>
      </c>
      <c r="E189">
        <v>1</v>
      </c>
      <c r="F189">
        <v>1</v>
      </c>
      <c r="G189">
        <v>1</v>
      </c>
      <c r="H189">
        <v>3</v>
      </c>
      <c r="I189" t="s">
        <v>80</v>
      </c>
      <c r="J189" t="s">
        <v>82</v>
      </c>
      <c r="K189" t="s">
        <v>81</v>
      </c>
      <c r="L189">
        <v>1339</v>
      </c>
      <c r="N189">
        <v>1007</v>
      </c>
      <c r="O189" t="s">
        <v>32</v>
      </c>
      <c r="P189" t="s">
        <v>32</v>
      </c>
      <c r="Q189">
        <v>1</v>
      </c>
      <c r="X189">
        <v>-101.5</v>
      </c>
      <c r="Y189">
        <v>665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G189">
        <v>-101.5</v>
      </c>
      <c r="AH189">
        <v>2</v>
      </c>
      <c r="AI189">
        <v>9105220</v>
      </c>
      <c r="AJ189">
        <v>189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ROW(Source!A101)</f>
        <v>101</v>
      </c>
      <c r="B190">
        <v>9105242</v>
      </c>
      <c r="C190">
        <v>9105201</v>
      </c>
      <c r="D190">
        <v>5467014</v>
      </c>
      <c r="E190">
        <v>1</v>
      </c>
      <c r="F190">
        <v>1</v>
      </c>
      <c r="G190">
        <v>1</v>
      </c>
      <c r="H190">
        <v>3</v>
      </c>
      <c r="I190" t="s">
        <v>513</v>
      </c>
      <c r="J190" t="s">
        <v>58</v>
      </c>
      <c r="K190" t="s">
        <v>57</v>
      </c>
      <c r="L190">
        <v>1339</v>
      </c>
      <c r="N190">
        <v>1007</v>
      </c>
      <c r="O190" t="s">
        <v>32</v>
      </c>
      <c r="P190" t="s">
        <v>32</v>
      </c>
      <c r="Q190">
        <v>1</v>
      </c>
      <c r="X190">
        <v>101.5</v>
      </c>
      <c r="Y190">
        <v>720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G190">
        <v>101.5</v>
      </c>
      <c r="AH190">
        <v>3</v>
      </c>
      <c r="AI190">
        <v>-1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ROW(Source!A101)</f>
        <v>101</v>
      </c>
      <c r="B191">
        <v>9105239</v>
      </c>
      <c r="C191">
        <v>9105201</v>
      </c>
      <c r="D191">
        <v>5470416</v>
      </c>
      <c r="E191">
        <v>1</v>
      </c>
      <c r="F191">
        <v>1</v>
      </c>
      <c r="G191">
        <v>1</v>
      </c>
      <c r="H191">
        <v>3</v>
      </c>
      <c r="I191" t="s">
        <v>413</v>
      </c>
      <c r="J191" t="s">
        <v>414</v>
      </c>
      <c r="K191" t="s">
        <v>415</v>
      </c>
      <c r="L191">
        <v>1339</v>
      </c>
      <c r="N191">
        <v>1007</v>
      </c>
      <c r="O191" t="s">
        <v>32</v>
      </c>
      <c r="P191" t="s">
        <v>32</v>
      </c>
      <c r="Q191">
        <v>1</v>
      </c>
      <c r="X191">
        <v>0.223</v>
      </c>
      <c r="Y191">
        <v>2.44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G191">
        <v>0.223</v>
      </c>
      <c r="AH191">
        <v>2</v>
      </c>
      <c r="AI191">
        <v>9105218</v>
      </c>
      <c r="AJ191">
        <v>190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ROW(Source!A106)</f>
        <v>106</v>
      </c>
      <c r="B192">
        <v>9105257</v>
      </c>
      <c r="C192">
        <v>9105248</v>
      </c>
      <c r="D192">
        <v>5518291</v>
      </c>
      <c r="E192">
        <v>1</v>
      </c>
      <c r="F192">
        <v>1</v>
      </c>
      <c r="G192">
        <v>1</v>
      </c>
      <c r="H192">
        <v>1</v>
      </c>
      <c r="I192" t="s">
        <v>474</v>
      </c>
      <c r="K192" t="s">
        <v>475</v>
      </c>
      <c r="L192">
        <v>1369</v>
      </c>
      <c r="N192">
        <v>1013</v>
      </c>
      <c r="O192" t="s">
        <v>346</v>
      </c>
      <c r="P192" t="s">
        <v>346</v>
      </c>
      <c r="Q192">
        <v>1</v>
      </c>
      <c r="X192">
        <v>21.2</v>
      </c>
      <c r="Y192">
        <v>0</v>
      </c>
      <c r="Z192">
        <v>0</v>
      </c>
      <c r="AA192">
        <v>0</v>
      </c>
      <c r="AB192">
        <v>9.52</v>
      </c>
      <c r="AC192">
        <v>0</v>
      </c>
      <c r="AD192">
        <v>1</v>
      </c>
      <c r="AE192">
        <v>1</v>
      </c>
      <c r="AG192">
        <v>21.2</v>
      </c>
      <c r="AH192">
        <v>2</v>
      </c>
      <c r="AI192">
        <v>9105249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ROW(Source!A106)</f>
        <v>106</v>
      </c>
      <c r="B193">
        <v>9105258</v>
      </c>
      <c r="C193">
        <v>9105248</v>
      </c>
      <c r="D193">
        <v>121548</v>
      </c>
      <c r="E193">
        <v>1</v>
      </c>
      <c r="F193">
        <v>1</v>
      </c>
      <c r="G193">
        <v>1</v>
      </c>
      <c r="H193">
        <v>1</v>
      </c>
      <c r="I193" t="s">
        <v>29</v>
      </c>
      <c r="K193" t="s">
        <v>349</v>
      </c>
      <c r="L193">
        <v>608254</v>
      </c>
      <c r="N193">
        <v>1013</v>
      </c>
      <c r="O193" t="s">
        <v>350</v>
      </c>
      <c r="P193" t="s">
        <v>350</v>
      </c>
      <c r="Q193">
        <v>1</v>
      </c>
      <c r="X193">
        <v>0.2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2</v>
      </c>
      <c r="AG193">
        <v>0.2</v>
      </c>
      <c r="AH193">
        <v>2</v>
      </c>
      <c r="AI193">
        <v>9105250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ROW(Source!A106)</f>
        <v>106</v>
      </c>
      <c r="B194">
        <v>9105259</v>
      </c>
      <c r="C194">
        <v>9105248</v>
      </c>
      <c r="D194">
        <v>5495111</v>
      </c>
      <c r="E194">
        <v>1</v>
      </c>
      <c r="F194">
        <v>1</v>
      </c>
      <c r="G194">
        <v>1</v>
      </c>
      <c r="H194">
        <v>2</v>
      </c>
      <c r="I194" t="s">
        <v>476</v>
      </c>
      <c r="J194" t="s">
        <v>477</v>
      </c>
      <c r="K194" t="s">
        <v>478</v>
      </c>
      <c r="L194">
        <v>1368</v>
      </c>
      <c r="N194">
        <v>1011</v>
      </c>
      <c r="O194" t="s">
        <v>354</v>
      </c>
      <c r="P194" t="s">
        <v>354</v>
      </c>
      <c r="Q194">
        <v>1</v>
      </c>
      <c r="X194">
        <v>1.95</v>
      </c>
      <c r="Y194">
        <v>0</v>
      </c>
      <c r="Z194">
        <v>30</v>
      </c>
      <c r="AA194">
        <v>0</v>
      </c>
      <c r="AB194">
        <v>0</v>
      </c>
      <c r="AC194">
        <v>0</v>
      </c>
      <c r="AD194">
        <v>1</v>
      </c>
      <c r="AE194">
        <v>0</v>
      </c>
      <c r="AG194">
        <v>1.95</v>
      </c>
      <c r="AH194">
        <v>2</v>
      </c>
      <c r="AI194">
        <v>9105251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ROW(Source!A106)</f>
        <v>106</v>
      </c>
      <c r="B195">
        <v>9105260</v>
      </c>
      <c r="C195">
        <v>9105248</v>
      </c>
      <c r="D195">
        <v>5496870</v>
      </c>
      <c r="E195">
        <v>1</v>
      </c>
      <c r="F195">
        <v>1</v>
      </c>
      <c r="G195">
        <v>1</v>
      </c>
      <c r="H195">
        <v>2</v>
      </c>
      <c r="I195" t="s">
        <v>367</v>
      </c>
      <c r="J195" t="s">
        <v>368</v>
      </c>
      <c r="K195" t="s">
        <v>369</v>
      </c>
      <c r="L195">
        <v>1368</v>
      </c>
      <c r="N195">
        <v>1011</v>
      </c>
      <c r="O195" t="s">
        <v>354</v>
      </c>
      <c r="P195" t="s">
        <v>354</v>
      </c>
      <c r="Q195">
        <v>1</v>
      </c>
      <c r="X195">
        <v>0.2</v>
      </c>
      <c r="Y195">
        <v>0</v>
      </c>
      <c r="Z195">
        <v>75.4</v>
      </c>
      <c r="AA195">
        <v>0</v>
      </c>
      <c r="AB195">
        <v>0</v>
      </c>
      <c r="AC195">
        <v>0</v>
      </c>
      <c r="AD195">
        <v>1</v>
      </c>
      <c r="AE195">
        <v>0</v>
      </c>
      <c r="AG195">
        <v>0.2</v>
      </c>
      <c r="AH195">
        <v>2</v>
      </c>
      <c r="AI195">
        <v>9105252</v>
      </c>
      <c r="AJ195">
        <v>195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ROW(Source!A106)</f>
        <v>106</v>
      </c>
      <c r="B196">
        <v>9105261</v>
      </c>
      <c r="C196">
        <v>9105248</v>
      </c>
      <c r="D196">
        <v>5440706</v>
      </c>
      <c r="E196">
        <v>1</v>
      </c>
      <c r="F196">
        <v>1</v>
      </c>
      <c r="G196">
        <v>1</v>
      </c>
      <c r="H196">
        <v>3</v>
      </c>
      <c r="I196" t="s">
        <v>479</v>
      </c>
      <c r="J196" t="s">
        <v>480</v>
      </c>
      <c r="K196" t="s">
        <v>481</v>
      </c>
      <c r="L196">
        <v>1348</v>
      </c>
      <c r="N196">
        <v>1009</v>
      </c>
      <c r="O196" t="s">
        <v>45</v>
      </c>
      <c r="P196" t="s">
        <v>45</v>
      </c>
      <c r="Q196">
        <v>1000</v>
      </c>
      <c r="X196">
        <v>0.016</v>
      </c>
      <c r="Y196">
        <v>1383.1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G196">
        <v>0.016</v>
      </c>
      <c r="AH196">
        <v>2</v>
      </c>
      <c r="AI196">
        <v>9105253</v>
      </c>
      <c r="AJ196">
        <v>196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ROW(Source!A106)</f>
        <v>106</v>
      </c>
      <c r="B197">
        <v>9105262</v>
      </c>
      <c r="C197">
        <v>9105248</v>
      </c>
      <c r="D197">
        <v>5441069</v>
      </c>
      <c r="E197">
        <v>1</v>
      </c>
      <c r="F197">
        <v>1</v>
      </c>
      <c r="G197">
        <v>1</v>
      </c>
      <c r="H197">
        <v>3</v>
      </c>
      <c r="I197" t="s">
        <v>482</v>
      </c>
      <c r="J197" t="s">
        <v>483</v>
      </c>
      <c r="K197" t="s">
        <v>484</v>
      </c>
      <c r="L197">
        <v>1348</v>
      </c>
      <c r="N197">
        <v>1009</v>
      </c>
      <c r="O197" t="s">
        <v>45</v>
      </c>
      <c r="P197" t="s">
        <v>45</v>
      </c>
      <c r="Q197">
        <v>1000</v>
      </c>
      <c r="X197">
        <v>0.024</v>
      </c>
      <c r="Y197">
        <v>2606.9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G197">
        <v>0.024</v>
      </c>
      <c r="AH197">
        <v>2</v>
      </c>
      <c r="AI197">
        <v>9105254</v>
      </c>
      <c r="AJ197">
        <v>197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ROW(Source!A106)</f>
        <v>106</v>
      </c>
      <c r="B198">
        <v>9105263</v>
      </c>
      <c r="C198">
        <v>9105248</v>
      </c>
      <c r="D198">
        <v>5441519</v>
      </c>
      <c r="E198">
        <v>1</v>
      </c>
      <c r="F198">
        <v>1</v>
      </c>
      <c r="G198">
        <v>1</v>
      </c>
      <c r="H198">
        <v>3</v>
      </c>
      <c r="I198" t="s">
        <v>485</v>
      </c>
      <c r="J198" t="s">
        <v>486</v>
      </c>
      <c r="K198" t="s">
        <v>487</v>
      </c>
      <c r="L198">
        <v>1348</v>
      </c>
      <c r="N198">
        <v>1009</v>
      </c>
      <c r="O198" t="s">
        <v>45</v>
      </c>
      <c r="P198" t="s">
        <v>45</v>
      </c>
      <c r="Q198">
        <v>1000</v>
      </c>
      <c r="X198">
        <v>0.24</v>
      </c>
      <c r="Y198">
        <v>3390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G198">
        <v>0.24</v>
      </c>
      <c r="AH198">
        <v>2</v>
      </c>
      <c r="AI198">
        <v>9105255</v>
      </c>
      <c r="AJ198">
        <v>198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ROW(Source!A106)</f>
        <v>106</v>
      </c>
      <c r="B199">
        <v>9105264</v>
      </c>
      <c r="C199">
        <v>9105248</v>
      </c>
      <c r="D199">
        <v>5443269</v>
      </c>
      <c r="E199">
        <v>1</v>
      </c>
      <c r="F199">
        <v>1</v>
      </c>
      <c r="G199">
        <v>1</v>
      </c>
      <c r="H199">
        <v>3</v>
      </c>
      <c r="I199" t="s">
        <v>488</v>
      </c>
      <c r="J199" t="s">
        <v>489</v>
      </c>
      <c r="K199" t="s">
        <v>490</v>
      </c>
      <c r="L199">
        <v>1346</v>
      </c>
      <c r="N199">
        <v>1009</v>
      </c>
      <c r="O199" t="s">
        <v>491</v>
      </c>
      <c r="P199" t="s">
        <v>491</v>
      </c>
      <c r="Q199">
        <v>1</v>
      </c>
      <c r="X199">
        <v>0.1</v>
      </c>
      <c r="Y199">
        <v>1.82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G199">
        <v>0.1</v>
      </c>
      <c r="AH199">
        <v>2</v>
      </c>
      <c r="AI199">
        <v>9105256</v>
      </c>
      <c r="AJ199">
        <v>199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ROW(Source!A107)</f>
        <v>107</v>
      </c>
      <c r="B200">
        <v>9105275</v>
      </c>
      <c r="C200">
        <v>9105265</v>
      </c>
      <c r="D200">
        <v>5515297</v>
      </c>
      <c r="E200">
        <v>1</v>
      </c>
      <c r="F200">
        <v>1</v>
      </c>
      <c r="G200">
        <v>1</v>
      </c>
      <c r="H200">
        <v>1</v>
      </c>
      <c r="I200" t="s">
        <v>416</v>
      </c>
      <c r="K200" t="s">
        <v>417</v>
      </c>
      <c r="L200">
        <v>1369</v>
      </c>
      <c r="N200">
        <v>1013</v>
      </c>
      <c r="O200" t="s">
        <v>346</v>
      </c>
      <c r="P200" t="s">
        <v>346</v>
      </c>
      <c r="Q200">
        <v>1</v>
      </c>
      <c r="X200">
        <v>143.99</v>
      </c>
      <c r="Y200">
        <v>0</v>
      </c>
      <c r="Z200">
        <v>0</v>
      </c>
      <c r="AA200">
        <v>0</v>
      </c>
      <c r="AB200">
        <v>8.53</v>
      </c>
      <c r="AC200">
        <v>0</v>
      </c>
      <c r="AD200">
        <v>1</v>
      </c>
      <c r="AE200">
        <v>1</v>
      </c>
      <c r="AG200">
        <v>143.99</v>
      </c>
      <c r="AH200">
        <v>2</v>
      </c>
      <c r="AI200">
        <v>9105266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ROW(Source!A107)</f>
        <v>107</v>
      </c>
      <c r="B201">
        <v>9105276</v>
      </c>
      <c r="C201">
        <v>9105265</v>
      </c>
      <c r="D201">
        <v>121548</v>
      </c>
      <c r="E201">
        <v>1</v>
      </c>
      <c r="F201">
        <v>1</v>
      </c>
      <c r="G201">
        <v>1</v>
      </c>
      <c r="H201">
        <v>1</v>
      </c>
      <c r="I201" t="s">
        <v>29</v>
      </c>
      <c r="K201" t="s">
        <v>349</v>
      </c>
      <c r="L201">
        <v>608254</v>
      </c>
      <c r="N201">
        <v>1013</v>
      </c>
      <c r="O201" t="s">
        <v>350</v>
      </c>
      <c r="P201" t="s">
        <v>350</v>
      </c>
      <c r="Q201">
        <v>1</v>
      </c>
      <c r="X201">
        <v>4.11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2</v>
      </c>
      <c r="AG201">
        <v>4.11</v>
      </c>
      <c r="AH201">
        <v>2</v>
      </c>
      <c r="AI201">
        <v>9105267</v>
      </c>
      <c r="AJ201">
        <v>201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ROW(Source!A107)</f>
        <v>107</v>
      </c>
      <c r="B202">
        <v>9105277</v>
      </c>
      <c r="C202">
        <v>9105265</v>
      </c>
      <c r="D202">
        <v>5493705</v>
      </c>
      <c r="E202">
        <v>1</v>
      </c>
      <c r="F202">
        <v>1</v>
      </c>
      <c r="G202">
        <v>1</v>
      </c>
      <c r="H202">
        <v>2</v>
      </c>
      <c r="I202" t="s">
        <v>418</v>
      </c>
      <c r="J202" t="s">
        <v>419</v>
      </c>
      <c r="K202" t="s">
        <v>420</v>
      </c>
      <c r="L202">
        <v>1368</v>
      </c>
      <c r="N202">
        <v>1011</v>
      </c>
      <c r="O202" t="s">
        <v>354</v>
      </c>
      <c r="P202" t="s">
        <v>354</v>
      </c>
      <c r="Q202">
        <v>1</v>
      </c>
      <c r="X202">
        <v>4.11</v>
      </c>
      <c r="Y202">
        <v>0</v>
      </c>
      <c r="Z202">
        <v>86.4</v>
      </c>
      <c r="AA202">
        <v>13.5</v>
      </c>
      <c r="AB202">
        <v>0</v>
      </c>
      <c r="AC202">
        <v>0</v>
      </c>
      <c r="AD202">
        <v>1</v>
      </c>
      <c r="AE202">
        <v>0</v>
      </c>
      <c r="AG202">
        <v>4.11</v>
      </c>
      <c r="AH202">
        <v>2</v>
      </c>
      <c r="AI202">
        <v>9105268</v>
      </c>
      <c r="AJ202">
        <v>202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ROW(Source!A107)</f>
        <v>107</v>
      </c>
      <c r="B203">
        <v>9105278</v>
      </c>
      <c r="C203">
        <v>9105265</v>
      </c>
      <c r="D203">
        <v>5441820</v>
      </c>
      <c r="E203">
        <v>1</v>
      </c>
      <c r="F203">
        <v>1</v>
      </c>
      <c r="G203">
        <v>1</v>
      </c>
      <c r="H203">
        <v>3</v>
      </c>
      <c r="I203" t="s">
        <v>501</v>
      </c>
      <c r="J203" t="s">
        <v>502</v>
      </c>
      <c r="K203" t="s">
        <v>503</v>
      </c>
      <c r="L203">
        <v>1348</v>
      </c>
      <c r="N203">
        <v>1009</v>
      </c>
      <c r="O203" t="s">
        <v>45</v>
      </c>
      <c r="P203" t="s">
        <v>45</v>
      </c>
      <c r="Q203">
        <v>1000</v>
      </c>
      <c r="X203">
        <v>0.0023</v>
      </c>
      <c r="Y203">
        <v>5989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G203">
        <v>0.0023</v>
      </c>
      <c r="AH203">
        <v>2</v>
      </c>
      <c r="AI203">
        <v>9105269</v>
      </c>
      <c r="AJ203">
        <v>203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ROW(Source!A107)</f>
        <v>107</v>
      </c>
      <c r="B204">
        <v>9105279</v>
      </c>
      <c r="C204">
        <v>9105265</v>
      </c>
      <c r="D204">
        <v>5444409</v>
      </c>
      <c r="E204">
        <v>1</v>
      </c>
      <c r="F204">
        <v>1</v>
      </c>
      <c r="G204">
        <v>1</v>
      </c>
      <c r="H204">
        <v>3</v>
      </c>
      <c r="I204" t="s">
        <v>504</v>
      </c>
      <c r="J204" t="s">
        <v>505</v>
      </c>
      <c r="K204" t="s">
        <v>506</v>
      </c>
      <c r="L204">
        <v>1339</v>
      </c>
      <c r="N204">
        <v>1007</v>
      </c>
      <c r="O204" t="s">
        <v>32</v>
      </c>
      <c r="P204" t="s">
        <v>32</v>
      </c>
      <c r="Q204">
        <v>1</v>
      </c>
      <c r="X204">
        <v>0.016</v>
      </c>
      <c r="Y204">
        <v>1056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G204">
        <v>0.016</v>
      </c>
      <c r="AH204">
        <v>2</v>
      </c>
      <c r="AI204">
        <v>9105270</v>
      </c>
      <c r="AJ204">
        <v>204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ROW(Source!A107)</f>
        <v>107</v>
      </c>
      <c r="B205">
        <v>9105280</v>
      </c>
      <c r="C205">
        <v>9105265</v>
      </c>
      <c r="D205">
        <v>5467875</v>
      </c>
      <c r="E205">
        <v>1</v>
      </c>
      <c r="F205">
        <v>1</v>
      </c>
      <c r="G205">
        <v>1</v>
      </c>
      <c r="H205">
        <v>3</v>
      </c>
      <c r="I205" t="s">
        <v>507</v>
      </c>
      <c r="J205" t="s">
        <v>508</v>
      </c>
      <c r="K205" t="s">
        <v>509</v>
      </c>
      <c r="L205">
        <v>1339</v>
      </c>
      <c r="N205">
        <v>1007</v>
      </c>
      <c r="O205" t="s">
        <v>32</v>
      </c>
      <c r="P205" t="s">
        <v>32</v>
      </c>
      <c r="Q205">
        <v>1</v>
      </c>
      <c r="X205">
        <v>2.3</v>
      </c>
      <c r="Y205">
        <v>519.8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G205">
        <v>2.3</v>
      </c>
      <c r="AH205">
        <v>2</v>
      </c>
      <c r="AI205">
        <v>9105271</v>
      </c>
      <c r="AJ205">
        <v>205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ROW(Source!A107)</f>
        <v>107</v>
      </c>
      <c r="B206">
        <v>9105281</v>
      </c>
      <c r="C206">
        <v>9105265</v>
      </c>
      <c r="D206">
        <v>5468604</v>
      </c>
      <c r="E206">
        <v>1</v>
      </c>
      <c r="F206">
        <v>1</v>
      </c>
      <c r="G206">
        <v>1</v>
      </c>
      <c r="H206">
        <v>3</v>
      </c>
      <c r="I206" t="s">
        <v>195</v>
      </c>
      <c r="J206" t="s">
        <v>198</v>
      </c>
      <c r="K206" t="s">
        <v>196</v>
      </c>
      <c r="L206">
        <v>1356</v>
      </c>
      <c r="N206">
        <v>1010</v>
      </c>
      <c r="O206" t="s">
        <v>197</v>
      </c>
      <c r="P206" t="s">
        <v>197</v>
      </c>
      <c r="Q206">
        <v>1000</v>
      </c>
      <c r="X206">
        <v>-5.04</v>
      </c>
      <c r="Y206">
        <v>1752.6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G206">
        <v>-5.04</v>
      </c>
      <c r="AH206">
        <v>2</v>
      </c>
      <c r="AI206">
        <v>9105272</v>
      </c>
      <c r="AJ206">
        <v>206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>
        <f>ROW(Source!A107)</f>
        <v>107</v>
      </c>
      <c r="B207">
        <v>9105282</v>
      </c>
      <c r="C207">
        <v>9105265</v>
      </c>
      <c r="D207">
        <v>5470416</v>
      </c>
      <c r="E207">
        <v>1</v>
      </c>
      <c r="F207">
        <v>1</v>
      </c>
      <c r="G207">
        <v>1</v>
      </c>
      <c r="H207">
        <v>3</v>
      </c>
      <c r="I207" t="s">
        <v>413</v>
      </c>
      <c r="J207" t="s">
        <v>414</v>
      </c>
      <c r="K207" t="s">
        <v>415</v>
      </c>
      <c r="L207">
        <v>1339</v>
      </c>
      <c r="N207">
        <v>1007</v>
      </c>
      <c r="O207" t="s">
        <v>32</v>
      </c>
      <c r="P207" t="s">
        <v>32</v>
      </c>
      <c r="Q207">
        <v>1</v>
      </c>
      <c r="X207">
        <v>0.3</v>
      </c>
      <c r="Y207">
        <v>2.44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G207">
        <v>0.3</v>
      </c>
      <c r="AH207">
        <v>2</v>
      </c>
      <c r="AI207">
        <v>9105273</v>
      </c>
      <c r="AJ207">
        <v>207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t="12.75">
      <c r="A208">
        <f>ROW(Source!A107)</f>
        <v>107</v>
      </c>
      <c r="B208">
        <v>9105283</v>
      </c>
      <c r="C208">
        <v>9105265</v>
      </c>
      <c r="D208">
        <v>0</v>
      </c>
      <c r="E208">
        <v>0</v>
      </c>
      <c r="F208">
        <v>1</v>
      </c>
      <c r="G208">
        <v>1</v>
      </c>
      <c r="H208">
        <v>3</v>
      </c>
      <c r="I208" t="s">
        <v>56</v>
      </c>
      <c r="K208" t="s">
        <v>200</v>
      </c>
      <c r="L208">
        <v>1356</v>
      </c>
      <c r="N208">
        <v>1010</v>
      </c>
      <c r="O208" t="s">
        <v>197</v>
      </c>
      <c r="P208" t="s">
        <v>197</v>
      </c>
      <c r="Q208">
        <v>1000</v>
      </c>
      <c r="X208">
        <v>5.04</v>
      </c>
      <c r="Y208">
        <v>7373.73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G208">
        <v>5.04</v>
      </c>
      <c r="AH208">
        <v>2</v>
      </c>
      <c r="AI208">
        <v>9105274</v>
      </c>
      <c r="AJ208">
        <v>208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t="12.75">
      <c r="A209">
        <f>ROW(Source!A110)</f>
        <v>110</v>
      </c>
      <c r="B209">
        <v>9105295</v>
      </c>
      <c r="C209">
        <v>9105286</v>
      </c>
      <c r="D209">
        <v>5514154</v>
      </c>
      <c r="E209">
        <v>1</v>
      </c>
      <c r="F209">
        <v>1</v>
      </c>
      <c r="G209">
        <v>1</v>
      </c>
      <c r="H209">
        <v>1</v>
      </c>
      <c r="I209" t="s">
        <v>492</v>
      </c>
      <c r="K209" t="s">
        <v>493</v>
      </c>
      <c r="L209">
        <v>1369</v>
      </c>
      <c r="N209">
        <v>1013</v>
      </c>
      <c r="O209" t="s">
        <v>346</v>
      </c>
      <c r="P209" t="s">
        <v>346</v>
      </c>
      <c r="Q209">
        <v>1</v>
      </c>
      <c r="X209">
        <v>117.72</v>
      </c>
      <c r="Y209">
        <v>0</v>
      </c>
      <c r="Z209">
        <v>0</v>
      </c>
      <c r="AA209">
        <v>0</v>
      </c>
      <c r="AB209">
        <v>9.08</v>
      </c>
      <c r="AC209">
        <v>0</v>
      </c>
      <c r="AD209">
        <v>1</v>
      </c>
      <c r="AE209">
        <v>1</v>
      </c>
      <c r="AG209">
        <v>117.72</v>
      </c>
      <c r="AH209">
        <v>2</v>
      </c>
      <c r="AI209">
        <v>9105287</v>
      </c>
      <c r="AJ209">
        <v>209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t="12.75">
      <c r="A210">
        <f>ROW(Source!A110)</f>
        <v>110</v>
      </c>
      <c r="B210">
        <v>9105296</v>
      </c>
      <c r="C210">
        <v>9105286</v>
      </c>
      <c r="D210">
        <v>121548</v>
      </c>
      <c r="E210">
        <v>1</v>
      </c>
      <c r="F210">
        <v>1</v>
      </c>
      <c r="G210">
        <v>1</v>
      </c>
      <c r="H210">
        <v>1</v>
      </c>
      <c r="I210" t="s">
        <v>29</v>
      </c>
      <c r="K210" t="s">
        <v>349</v>
      </c>
      <c r="L210">
        <v>608254</v>
      </c>
      <c r="N210">
        <v>1013</v>
      </c>
      <c r="O210" t="s">
        <v>350</v>
      </c>
      <c r="P210" t="s">
        <v>350</v>
      </c>
      <c r="Q210">
        <v>1</v>
      </c>
      <c r="X210">
        <v>1.47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2</v>
      </c>
      <c r="AG210">
        <v>1.47</v>
      </c>
      <c r="AH210">
        <v>2</v>
      </c>
      <c r="AI210">
        <v>9105288</v>
      </c>
      <c r="AJ210">
        <v>210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t="12.75">
      <c r="A211">
        <f>ROW(Source!A110)</f>
        <v>110</v>
      </c>
      <c r="B211">
        <v>9105297</v>
      </c>
      <c r="C211">
        <v>9105286</v>
      </c>
      <c r="D211">
        <v>5493882</v>
      </c>
      <c r="E211">
        <v>1</v>
      </c>
      <c r="F211">
        <v>1</v>
      </c>
      <c r="G211">
        <v>1</v>
      </c>
      <c r="H211">
        <v>2</v>
      </c>
      <c r="I211" t="s">
        <v>421</v>
      </c>
      <c r="J211" t="s">
        <v>422</v>
      </c>
      <c r="K211" t="s">
        <v>423</v>
      </c>
      <c r="L211">
        <v>1368</v>
      </c>
      <c r="N211">
        <v>1011</v>
      </c>
      <c r="O211" t="s">
        <v>354</v>
      </c>
      <c r="P211" t="s">
        <v>354</v>
      </c>
      <c r="Q211">
        <v>1</v>
      </c>
      <c r="X211">
        <v>0.59</v>
      </c>
      <c r="Y211">
        <v>0</v>
      </c>
      <c r="Z211">
        <v>112</v>
      </c>
      <c r="AA211">
        <v>13.5</v>
      </c>
      <c r="AB211">
        <v>0</v>
      </c>
      <c r="AC211">
        <v>0</v>
      </c>
      <c r="AD211">
        <v>1</v>
      </c>
      <c r="AE211">
        <v>0</v>
      </c>
      <c r="AG211">
        <v>0.59</v>
      </c>
      <c r="AH211">
        <v>2</v>
      </c>
      <c r="AI211">
        <v>9105289</v>
      </c>
      <c r="AJ211">
        <v>211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t="12.75">
      <c r="A212">
        <f>ROW(Source!A110)</f>
        <v>110</v>
      </c>
      <c r="B212">
        <v>9105298</v>
      </c>
      <c r="C212">
        <v>9105286</v>
      </c>
      <c r="D212">
        <v>5496870</v>
      </c>
      <c r="E212">
        <v>1</v>
      </c>
      <c r="F212">
        <v>1</v>
      </c>
      <c r="G212">
        <v>1</v>
      </c>
      <c r="H212">
        <v>2</v>
      </c>
      <c r="I212" t="s">
        <v>367</v>
      </c>
      <c r="J212" t="s">
        <v>368</v>
      </c>
      <c r="K212" t="s">
        <v>369</v>
      </c>
      <c r="L212">
        <v>1368</v>
      </c>
      <c r="N212">
        <v>1011</v>
      </c>
      <c r="O212" t="s">
        <v>354</v>
      </c>
      <c r="P212" t="s">
        <v>354</v>
      </c>
      <c r="Q212">
        <v>1</v>
      </c>
      <c r="X212">
        <v>0.88</v>
      </c>
      <c r="Y212">
        <v>0</v>
      </c>
      <c r="Z212">
        <v>75.4</v>
      </c>
      <c r="AA212">
        <v>0</v>
      </c>
      <c r="AB212">
        <v>0</v>
      </c>
      <c r="AC212">
        <v>0</v>
      </c>
      <c r="AD212">
        <v>1</v>
      </c>
      <c r="AE212">
        <v>0</v>
      </c>
      <c r="AG212">
        <v>0.88</v>
      </c>
      <c r="AH212">
        <v>2</v>
      </c>
      <c r="AI212">
        <v>9105290</v>
      </c>
      <c r="AJ212">
        <v>212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t="12.75">
      <c r="A213">
        <f>ROW(Source!A110)</f>
        <v>110</v>
      </c>
      <c r="B213">
        <v>9105299</v>
      </c>
      <c r="C213">
        <v>9105286</v>
      </c>
      <c r="D213">
        <v>5467855</v>
      </c>
      <c r="E213">
        <v>1</v>
      </c>
      <c r="F213">
        <v>1</v>
      </c>
      <c r="G213">
        <v>1</v>
      </c>
      <c r="H213">
        <v>3</v>
      </c>
      <c r="I213" t="s">
        <v>510</v>
      </c>
      <c r="J213" t="s">
        <v>511</v>
      </c>
      <c r="K213" t="s">
        <v>512</v>
      </c>
      <c r="L213">
        <v>1339</v>
      </c>
      <c r="N213">
        <v>1007</v>
      </c>
      <c r="O213" t="s">
        <v>32</v>
      </c>
      <c r="P213" t="s">
        <v>32</v>
      </c>
      <c r="Q213">
        <v>1</v>
      </c>
      <c r="X213">
        <v>0.25</v>
      </c>
      <c r="Y213">
        <v>485.9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G213">
        <v>0.25</v>
      </c>
      <c r="AH213">
        <v>2</v>
      </c>
      <c r="AI213">
        <v>9105291</v>
      </c>
      <c r="AJ213">
        <v>213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t="12.75">
      <c r="A214">
        <f>ROW(Source!A110)</f>
        <v>110</v>
      </c>
      <c r="B214">
        <v>9105300</v>
      </c>
      <c r="C214">
        <v>9105286</v>
      </c>
      <c r="D214">
        <v>5473917</v>
      </c>
      <c r="E214">
        <v>1</v>
      </c>
      <c r="F214">
        <v>1</v>
      </c>
      <c r="G214">
        <v>1</v>
      </c>
      <c r="H214">
        <v>3</v>
      </c>
      <c r="I214" t="s">
        <v>209</v>
      </c>
      <c r="J214" t="s">
        <v>211</v>
      </c>
      <c r="K214" t="s">
        <v>210</v>
      </c>
      <c r="L214">
        <v>1301</v>
      </c>
      <c r="N214">
        <v>1003</v>
      </c>
      <c r="O214" t="s">
        <v>40</v>
      </c>
      <c r="P214" t="s">
        <v>40</v>
      </c>
      <c r="Q214">
        <v>1</v>
      </c>
      <c r="X214">
        <v>-100</v>
      </c>
      <c r="Y214">
        <v>139.33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G214">
        <v>-100</v>
      </c>
      <c r="AH214">
        <v>2</v>
      </c>
      <c r="AI214">
        <v>9105292</v>
      </c>
      <c r="AJ214">
        <v>214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ht="12.75">
      <c r="A215">
        <f>ROW(Source!A110)</f>
        <v>110</v>
      </c>
      <c r="B215">
        <v>9105301</v>
      </c>
      <c r="C215">
        <v>9105286</v>
      </c>
      <c r="D215">
        <v>0</v>
      </c>
      <c r="E215">
        <v>0</v>
      </c>
      <c r="F215">
        <v>1</v>
      </c>
      <c r="G215">
        <v>1</v>
      </c>
      <c r="H215">
        <v>3</v>
      </c>
      <c r="I215" t="s">
        <v>56</v>
      </c>
      <c r="K215" t="s">
        <v>212</v>
      </c>
      <c r="L215">
        <v>1354</v>
      </c>
      <c r="N215">
        <v>1010</v>
      </c>
      <c r="O215" t="s">
        <v>213</v>
      </c>
      <c r="P215" t="s">
        <v>213</v>
      </c>
      <c r="Q215">
        <v>1</v>
      </c>
      <c r="X215">
        <v>13.02521</v>
      </c>
      <c r="Y215">
        <v>813.33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G215">
        <v>13.02521</v>
      </c>
      <c r="AH215">
        <v>2</v>
      </c>
      <c r="AI215">
        <v>9105293</v>
      </c>
      <c r="AJ215">
        <v>215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ht="12.75">
      <c r="A216">
        <f>ROW(Source!A110)</f>
        <v>110</v>
      </c>
      <c r="B216">
        <v>9105302</v>
      </c>
      <c r="C216">
        <v>9105286</v>
      </c>
      <c r="D216">
        <v>0</v>
      </c>
      <c r="E216">
        <v>0</v>
      </c>
      <c r="F216">
        <v>1</v>
      </c>
      <c r="G216">
        <v>1</v>
      </c>
      <c r="H216">
        <v>3</v>
      </c>
      <c r="I216" t="s">
        <v>56</v>
      </c>
      <c r="K216" t="s">
        <v>215</v>
      </c>
      <c r="L216">
        <v>1354</v>
      </c>
      <c r="N216">
        <v>1010</v>
      </c>
      <c r="O216" t="s">
        <v>213</v>
      </c>
      <c r="P216" t="s">
        <v>213</v>
      </c>
      <c r="Q216">
        <v>1</v>
      </c>
      <c r="X216">
        <v>71.428571</v>
      </c>
      <c r="Y216">
        <v>916.34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G216">
        <v>71.428571</v>
      </c>
      <c r="AH216">
        <v>2</v>
      </c>
      <c r="AI216">
        <v>9105294</v>
      </c>
      <c r="AJ216">
        <v>216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Kompanichenko</cp:lastModifiedBy>
  <cp:lastPrinted>2008-01-14T08:50:19Z</cp:lastPrinted>
  <dcterms:modified xsi:type="dcterms:W3CDTF">2008-12-26T14:55:25Z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